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960" windowHeight="4200" tabRatio="802" activeTab="1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ftn1" localSheetId="4">'DANE OPERACYJNE'!$BA$16</definedName>
    <definedName name="_ftnref1" localSheetId="4">'DANE OPERACYJNE'!$BA$3</definedName>
    <definedName name="_Toc493757706" localSheetId="2">KAPITAŁY!$B$383</definedName>
    <definedName name="_Toc504140793" localSheetId="2">KAPITAŁY!$B$421</definedName>
    <definedName name="_xlnm.Print_Area" localSheetId="0">'CAŁKOWITE DOCHODY'!$A$1:$XEM$48</definedName>
    <definedName name="_xlnm.Print_Area" localSheetId="4">'DANE OPERACYJNE'!$A$1:$AS$26</definedName>
    <definedName name="_xlnm.Print_Area" localSheetId="2">KAPITAŁY!$A$1:$M$979</definedName>
    <definedName name="_xlnm.Print_Area" localSheetId="3">PRZEPŁYWY!$A$1:$WHX$78</definedName>
    <definedName name="_xlnm.Print_Area" localSheetId="1">'SYTUACJA FINANSOWA'!$A$1:$BB$76</definedName>
    <definedName name="_xlnm.Print_Area" localSheetId="5">'TABOR I ZATRUDNIENIE'!$A$1:$AF$14</definedName>
  </definedNames>
  <calcPr calcId="152511"/>
</workbook>
</file>

<file path=xl/calcChain.xml><?xml version="1.0" encoding="utf-8"?>
<calcChain xmlns="http://schemas.openxmlformats.org/spreadsheetml/2006/main">
  <c r="AU13" i="11" l="1"/>
  <c r="J975" i="6" l="1"/>
  <c r="I975" i="6"/>
  <c r="H975" i="6"/>
  <c r="G975" i="6"/>
  <c r="F967" i="6"/>
  <c r="F969" i="6"/>
  <c r="E969" i="6"/>
  <c r="J977" i="6"/>
  <c r="I977" i="6"/>
  <c r="H977" i="6"/>
  <c r="G977" i="6"/>
  <c r="F977" i="6"/>
  <c r="E977" i="6"/>
  <c r="D977" i="6"/>
  <c r="K975" i="6"/>
  <c r="K974" i="6"/>
  <c r="K973" i="6"/>
  <c r="K972" i="6"/>
  <c r="K971" i="6"/>
  <c r="I969" i="6"/>
  <c r="H969" i="6"/>
  <c r="D969" i="6"/>
  <c r="J967" i="6"/>
  <c r="I967" i="6"/>
  <c r="H967" i="6"/>
  <c r="G967" i="6"/>
  <c r="G969" i="6" s="1"/>
  <c r="K965" i="6"/>
  <c r="K964" i="6"/>
  <c r="J969" i="6" l="1"/>
  <c r="K977" i="6"/>
  <c r="K963" i="6"/>
  <c r="K969" i="6"/>
  <c r="K967" i="6"/>
  <c r="AT13" i="11" l="1"/>
  <c r="AT4" i="11" l="1"/>
  <c r="BF12" i="8" l="1"/>
  <c r="AS4" i="11"/>
  <c r="AS13" i="11"/>
  <c r="AR13" i="11" l="1"/>
  <c r="AR4" i="11"/>
  <c r="BE26" i="8" l="1"/>
  <c r="BE12" i="8"/>
  <c r="AQ73" i="12"/>
  <c r="AQ32" i="12"/>
  <c r="AQ71" i="12"/>
  <c r="AQ53" i="12"/>
  <c r="J917" i="6"/>
  <c r="I917" i="6"/>
  <c r="H917" i="6"/>
  <c r="G917" i="6"/>
  <c r="F917" i="6"/>
  <c r="E917" i="6"/>
  <c r="D917" i="6"/>
  <c r="K916" i="6"/>
  <c r="K915" i="6"/>
  <c r="K914" i="6"/>
  <c r="K913" i="6"/>
  <c r="K912" i="6"/>
  <c r="K911" i="6"/>
  <c r="F909" i="6"/>
  <c r="E909" i="6"/>
  <c r="D909" i="6"/>
  <c r="K908" i="6"/>
  <c r="J907" i="6"/>
  <c r="J909" i="6" s="1"/>
  <c r="I907" i="6"/>
  <c r="I909" i="6" s="1"/>
  <c r="H907" i="6"/>
  <c r="H909" i="6" s="1"/>
  <c r="G907" i="6"/>
  <c r="K905" i="6"/>
  <c r="K904" i="6"/>
  <c r="K903" i="6"/>
  <c r="G72" i="5"/>
  <c r="G62" i="5"/>
  <c r="G52" i="5"/>
  <c r="G33" i="5"/>
  <c r="G21" i="5"/>
  <c r="H37" i="4"/>
  <c r="H35" i="4"/>
  <c r="H36" i="4" s="1"/>
  <c r="H31" i="4"/>
  <c r="H25" i="4"/>
  <c r="H23" i="4"/>
  <c r="H19" i="4"/>
  <c r="H17" i="4"/>
  <c r="AQ77" i="12" l="1"/>
  <c r="K917" i="6"/>
  <c r="K907" i="6"/>
  <c r="G909" i="6"/>
  <c r="K909" i="6" s="1"/>
  <c r="G73" i="5"/>
  <c r="G75" i="5" s="1"/>
  <c r="G35" i="5"/>
  <c r="BD26" i="8"/>
  <c r="BD12" i="8" l="1"/>
  <c r="AP32" i="12"/>
  <c r="AP71" i="12"/>
  <c r="AP53" i="12"/>
  <c r="H72" i="5"/>
  <c r="H62" i="5"/>
  <c r="H52" i="5"/>
  <c r="H33" i="5"/>
  <c r="H35" i="5" s="1"/>
  <c r="H21" i="5"/>
  <c r="AQ4" i="11"/>
  <c r="J894" i="6"/>
  <c r="I894" i="6"/>
  <c r="H894" i="6"/>
  <c r="G894" i="6"/>
  <c r="F894" i="6"/>
  <c r="E894" i="6"/>
  <c r="D894" i="6"/>
  <c r="K893" i="6"/>
  <c r="K892" i="6"/>
  <c r="K891" i="6"/>
  <c r="K890" i="6"/>
  <c r="K889" i="6"/>
  <c r="K888" i="6"/>
  <c r="F886" i="6"/>
  <c r="E886" i="6"/>
  <c r="D886" i="6"/>
  <c r="K885" i="6"/>
  <c r="J884" i="6"/>
  <c r="J886" i="6" s="1"/>
  <c r="I884" i="6"/>
  <c r="I886" i="6" s="1"/>
  <c r="H884" i="6"/>
  <c r="H886" i="6" s="1"/>
  <c r="G884" i="6"/>
  <c r="G886" i="6" s="1"/>
  <c r="K882" i="6"/>
  <c r="K881" i="6"/>
  <c r="K880" i="6"/>
  <c r="H73" i="5" l="1"/>
  <c r="H75" i="5" s="1"/>
  <c r="AP73" i="12"/>
  <c r="AP77" i="12" s="1"/>
  <c r="K894" i="6"/>
  <c r="K886" i="6"/>
  <c r="K884" i="6"/>
  <c r="BC26" i="8"/>
  <c r="AP4" i="11" l="1"/>
  <c r="J871" i="6"/>
  <c r="I871" i="6"/>
  <c r="H871" i="6"/>
  <c r="G871" i="6"/>
  <c r="F871" i="6"/>
  <c r="E871" i="6"/>
  <c r="D871" i="6"/>
  <c r="K871" i="6" s="1"/>
  <c r="F863" i="6"/>
  <c r="E863" i="6"/>
  <c r="D863" i="6"/>
  <c r="J861" i="6"/>
  <c r="J863" i="6" s="1"/>
  <c r="I861" i="6"/>
  <c r="I863" i="6" s="1"/>
  <c r="H861" i="6"/>
  <c r="H863" i="6" s="1"/>
  <c r="G861" i="6"/>
  <c r="G863" i="6" s="1"/>
  <c r="I72" i="5"/>
  <c r="I62" i="5"/>
  <c r="I52" i="5"/>
  <c r="I33" i="5"/>
  <c r="I21" i="5"/>
  <c r="AO71" i="12"/>
  <c r="AO53" i="12"/>
  <c r="AO32" i="12"/>
  <c r="K870" i="6"/>
  <c r="K869" i="6"/>
  <c r="K868" i="6"/>
  <c r="K867" i="6"/>
  <c r="K866" i="6"/>
  <c r="K865" i="6"/>
  <c r="K862" i="6"/>
  <c r="K859" i="6"/>
  <c r="K858" i="6"/>
  <c r="K857" i="6"/>
  <c r="K863" i="6" l="1"/>
  <c r="K861" i="6"/>
  <c r="I73" i="5"/>
  <c r="I75" i="5" s="1"/>
  <c r="I35" i="5"/>
  <c r="AO73" i="12"/>
  <c r="AO77" i="12" s="1"/>
  <c r="J72" i="5" l="1"/>
  <c r="J62" i="5"/>
  <c r="J52" i="5"/>
  <c r="AO13" i="11"/>
  <c r="AO4" i="11"/>
  <c r="BB26" i="8"/>
  <c r="BB12" i="8"/>
  <c r="AN71" i="12"/>
  <c r="AN53" i="12"/>
  <c r="AN32" i="12"/>
  <c r="AN73" i="12" s="1"/>
  <c r="AN77" i="12" s="1"/>
  <c r="K848" i="6"/>
  <c r="K847" i="6"/>
  <c r="K846" i="6"/>
  <c r="K845" i="6"/>
  <c r="K844" i="6"/>
  <c r="K843" i="6"/>
  <c r="K842" i="6"/>
  <c r="K839" i="6"/>
  <c r="K838" i="6"/>
  <c r="K836" i="6"/>
  <c r="K835" i="6"/>
  <c r="K834" i="6"/>
  <c r="J33" i="5"/>
  <c r="J21" i="5"/>
  <c r="J35" i="5" l="1"/>
  <c r="J73" i="5"/>
  <c r="J75" i="5" s="1"/>
  <c r="K825" i="6"/>
  <c r="K824" i="6"/>
  <c r="K823" i="6"/>
  <c r="K822" i="6"/>
  <c r="K821" i="6"/>
  <c r="K820" i="6"/>
  <c r="K819" i="6"/>
  <c r="K817" i="6"/>
  <c r="K816" i="6"/>
  <c r="K815" i="6"/>
  <c r="K814" i="6"/>
  <c r="K813" i="6"/>
  <c r="K812" i="6"/>
  <c r="K811" i="6"/>
  <c r="K802" i="6"/>
  <c r="K801" i="6"/>
  <c r="K800" i="6"/>
  <c r="K799" i="6"/>
  <c r="K798" i="6"/>
  <c r="K797" i="6"/>
  <c r="K796" i="6"/>
  <c r="K794" i="6"/>
  <c r="K793" i="6"/>
  <c r="K792" i="6"/>
  <c r="K791" i="6"/>
  <c r="K790" i="6"/>
  <c r="K789" i="6"/>
  <c r="K788" i="6"/>
  <c r="K779" i="6"/>
  <c r="K778" i="6"/>
  <c r="K777" i="6"/>
  <c r="K775" i="6"/>
  <c r="K774" i="6"/>
  <c r="K773" i="6"/>
  <c r="K771" i="6"/>
  <c r="K770" i="6"/>
  <c r="K769" i="6"/>
  <c r="K767" i="6"/>
  <c r="K766" i="6"/>
  <c r="K765" i="6"/>
  <c r="AN4" i="11" l="1"/>
  <c r="AM14" i="11" l="1"/>
  <c r="AM4" i="11"/>
  <c r="Y53" i="12" l="1"/>
  <c r="X51" i="12"/>
  <c r="AA7" i="12" l="1"/>
  <c r="AA32" i="12" s="1"/>
  <c r="W72" i="5"/>
  <c r="W62" i="5"/>
  <c r="W52" i="5"/>
  <c r="W33" i="5"/>
  <c r="W21" i="5"/>
  <c r="Z32" i="12"/>
  <c r="W73" i="5" l="1"/>
  <c r="W75" i="5" s="1"/>
  <c r="W35" i="5"/>
  <c r="AA71" i="12"/>
  <c r="AA53" i="12"/>
  <c r="AA73" i="12" l="1"/>
  <c r="AA77" i="12" s="1"/>
  <c r="R35" i="4" l="1"/>
  <c r="Q35" i="4"/>
  <c r="P35" i="4"/>
  <c r="O35" i="4"/>
  <c r="R31" i="4"/>
  <c r="R36" i="4" s="1"/>
  <c r="Q31" i="4"/>
  <c r="Q36" i="4" s="1"/>
  <c r="P31" i="4"/>
  <c r="O31" i="4"/>
  <c r="R14" i="4"/>
  <c r="Q14" i="4"/>
  <c r="P14" i="4"/>
  <c r="R12" i="4"/>
  <c r="R17" i="4" s="1"/>
  <c r="R19" i="4" s="1"/>
  <c r="R23" i="4" s="1"/>
  <c r="R25" i="4" s="1"/>
  <c r="R37" i="4" s="1"/>
  <c r="R43" i="4" s="1"/>
  <c r="Q12" i="4"/>
  <c r="P12" i="4"/>
  <c r="O12" i="4"/>
  <c r="O17" i="4" s="1"/>
  <c r="O19" i="4" s="1"/>
  <c r="O23" i="4" s="1"/>
  <c r="O25" i="4" s="1"/>
  <c r="Y71" i="12"/>
  <c r="X62" i="12"/>
  <c r="W62" i="12"/>
  <c r="X69" i="12"/>
  <c r="W69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9" i="12"/>
  <c r="S69" i="12"/>
  <c r="R69" i="12"/>
  <c r="Q69" i="12"/>
  <c r="Q71" i="12" s="1"/>
  <c r="P69" i="12"/>
  <c r="O69" i="12"/>
  <c r="N69" i="12"/>
  <c r="N71" i="12" s="1"/>
  <c r="M69" i="12"/>
  <c r="L69" i="12"/>
  <c r="K69" i="12"/>
  <c r="J69" i="12"/>
  <c r="I69" i="12"/>
  <c r="H69" i="12"/>
  <c r="G69" i="12"/>
  <c r="F69" i="12"/>
  <c r="E69" i="12"/>
  <c r="U69" i="12"/>
  <c r="U62" i="12"/>
  <c r="V71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3" i="12"/>
  <c r="W51" i="12"/>
  <c r="W53" i="12" s="1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P36" i="4" l="1"/>
  <c r="O36" i="4"/>
  <c r="O37" i="4" s="1"/>
  <c r="O43" i="4" s="1"/>
  <c r="P17" i="4"/>
  <c r="P19" i="4" s="1"/>
  <c r="P23" i="4" s="1"/>
  <c r="P25" i="4" s="1"/>
  <c r="P48" i="4" s="1"/>
  <c r="Q17" i="4"/>
  <c r="Q19" i="4" s="1"/>
  <c r="Q23" i="4" s="1"/>
  <c r="Q25" i="4" s="1"/>
  <c r="Q37" i="4" s="1"/>
  <c r="Q43" i="4" s="1"/>
  <c r="X71" i="12"/>
  <c r="P71" i="12"/>
  <c r="U71" i="12"/>
  <c r="V53" i="12"/>
  <c r="O48" i="4"/>
  <c r="O40" i="4"/>
  <c r="Z71" i="12"/>
  <c r="H71" i="12"/>
  <c r="L71" i="12"/>
  <c r="T71" i="12"/>
  <c r="I71" i="12"/>
  <c r="F71" i="12"/>
  <c r="J71" i="12"/>
  <c r="R71" i="12"/>
  <c r="E71" i="12"/>
  <c r="G71" i="12"/>
  <c r="K71" i="12"/>
  <c r="O71" i="12"/>
  <c r="S71" i="12"/>
  <c r="M71" i="12"/>
  <c r="W71" i="12"/>
  <c r="Z53" i="12"/>
  <c r="P37" i="4" l="1"/>
  <c r="P43" i="4" s="1"/>
  <c r="P40" i="4"/>
  <c r="X23" i="12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3" i="12" s="1"/>
  <c r="V77" i="12" s="1"/>
  <c r="X9" i="12"/>
  <c r="X32" i="12" s="1"/>
  <c r="X73" i="12" s="1"/>
  <c r="X77" i="12" s="1"/>
  <c r="W9" i="12"/>
  <c r="W32" i="12" s="1"/>
  <c r="W73" i="12" s="1"/>
  <c r="W77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3" i="12" l="1"/>
  <c r="Z77" i="12" s="1"/>
  <c r="G32" i="12"/>
  <c r="G73" i="12" s="1"/>
  <c r="G77" i="12" s="1"/>
  <c r="K32" i="12"/>
  <c r="K73" i="12" s="1"/>
  <c r="K77" i="12" s="1"/>
  <c r="O32" i="12"/>
  <c r="O73" i="12" s="1"/>
  <c r="O77" i="12" s="1"/>
  <c r="S32" i="12"/>
  <c r="S73" i="12" s="1"/>
  <c r="S77" i="12" s="1"/>
  <c r="P32" i="12"/>
  <c r="P73" i="12" s="1"/>
  <c r="P77" i="12" s="1"/>
  <c r="F32" i="12"/>
  <c r="F73" i="12" s="1"/>
  <c r="F77" i="12" s="1"/>
  <c r="J32" i="12"/>
  <c r="J73" i="12" s="1"/>
  <c r="J77" i="12" s="1"/>
  <c r="N32" i="12"/>
  <c r="N73" i="12" s="1"/>
  <c r="N77" i="12" s="1"/>
  <c r="R32" i="12"/>
  <c r="R73" i="12" s="1"/>
  <c r="R77" i="12" s="1"/>
  <c r="H32" i="12"/>
  <c r="H73" i="12" s="1"/>
  <c r="H77" i="12" s="1"/>
  <c r="L32" i="12"/>
  <c r="L73" i="12" s="1"/>
  <c r="L77" i="12" s="1"/>
  <c r="E32" i="12"/>
  <c r="E73" i="12" s="1"/>
  <c r="E77" i="12" s="1"/>
  <c r="I32" i="12"/>
  <c r="I73" i="12" s="1"/>
  <c r="I77" i="12" s="1"/>
  <c r="M32" i="12"/>
  <c r="M73" i="12" s="1"/>
  <c r="M77" i="12" s="1"/>
  <c r="Q32" i="12"/>
  <c r="Q73" i="12" s="1"/>
  <c r="Q77" i="12" s="1"/>
  <c r="AA13" i="11"/>
  <c r="AA4" i="11"/>
  <c r="Z13" i="11" l="1"/>
  <c r="Z4" i="11"/>
  <c r="Y32" i="12"/>
  <c r="Y73" i="12" s="1"/>
  <c r="Y77" i="12" s="1"/>
  <c r="BE21" i="5" l="1"/>
  <c r="BE72" i="5"/>
  <c r="BE52" i="5"/>
  <c r="BE62" i="5" l="1"/>
  <c r="BE73" i="5" s="1"/>
  <c r="BE75" i="5" s="1"/>
  <c r="BE32" i="5"/>
  <c r="BE35" i="5" s="1"/>
  <c r="BD62" i="5" l="1"/>
  <c r="BD72" i="5"/>
  <c r="BD52" i="5"/>
  <c r="Y13" i="11"/>
  <c r="Y4" i="11"/>
  <c r="AN26" i="4"/>
  <c r="AM26" i="4"/>
  <c r="AM24" i="4" s="1"/>
  <c r="AL22" i="4"/>
  <c r="AK22" i="4"/>
  <c r="AJ22" i="4"/>
  <c r="AI22" i="4"/>
  <c r="AH22" i="4"/>
  <c r="AL11" i="4"/>
  <c r="AK11" i="4"/>
  <c r="AJ11" i="4"/>
  <c r="AI11" i="4"/>
  <c r="AH11" i="4"/>
  <c r="AG11" i="4"/>
  <c r="AF22" i="4"/>
  <c r="AE22" i="4"/>
  <c r="AD22" i="4"/>
  <c r="AC22" i="4"/>
  <c r="AB22" i="4"/>
  <c r="AA22" i="4"/>
  <c r="Z22" i="4"/>
  <c r="Y22" i="4"/>
  <c r="X22" i="4"/>
  <c r="AG22" i="4"/>
  <c r="AK26" i="4" l="1"/>
  <c r="AK24" i="4" s="1"/>
  <c r="AJ26" i="4"/>
  <c r="AJ24" i="4" s="1"/>
  <c r="BD73" i="5"/>
  <c r="BD75" i="5" s="1"/>
  <c r="AH26" i="4"/>
  <c r="AH24" i="4" s="1"/>
  <c r="AL26" i="4"/>
  <c r="AL24" i="4" s="1"/>
  <c r="AI26" i="4"/>
  <c r="AI24" i="4" s="1"/>
  <c r="AG26" i="4"/>
  <c r="AG35" i="4" s="1"/>
  <c r="AG40" i="4" s="1"/>
  <c r="X4" i="11" l="1"/>
  <c r="BC72" i="5"/>
  <c r="BC62" i="5"/>
  <c r="BC52" i="5"/>
  <c r="BC32" i="5"/>
  <c r="BC33" i="5" s="1"/>
  <c r="BC21" i="5"/>
  <c r="AR22" i="4"/>
  <c r="AR11" i="4"/>
  <c r="BC73" i="5" l="1"/>
  <c r="BC75" i="5" s="1"/>
  <c r="BC35" i="5"/>
  <c r="AR24" i="4"/>
  <c r="AR26" i="4"/>
  <c r="AR35" i="4" s="1"/>
  <c r="AR40" i="4" s="1"/>
  <c r="W4" i="11" l="1"/>
  <c r="AR50" i="5" l="1"/>
  <c r="AS50" i="5"/>
  <c r="AT50" i="5"/>
  <c r="AU50" i="5"/>
  <c r="AV50" i="5"/>
  <c r="AW50" i="5"/>
  <c r="AX50" i="5" l="1"/>
  <c r="V13" i="11"/>
  <c r="V4" i="11"/>
  <c r="AP11" i="4"/>
  <c r="AP22" i="4"/>
  <c r="T32" i="12" l="1"/>
  <c r="T73" i="12" s="1"/>
  <c r="T77" i="12" s="1"/>
  <c r="BA72" i="5"/>
  <c r="BA62" i="5"/>
  <c r="BA52" i="5"/>
  <c r="BA32" i="5"/>
  <c r="BA33" i="5" s="1"/>
  <c r="BA21" i="5"/>
  <c r="AP26" i="4"/>
  <c r="AP35" i="4" s="1"/>
  <c r="AP40" i="4" s="1"/>
  <c r="AP24" i="4"/>
  <c r="U4" i="11"/>
  <c r="AZ72" i="5"/>
  <c r="AZ62" i="5"/>
  <c r="AZ52" i="5"/>
  <c r="AZ32" i="5"/>
  <c r="AZ21" i="5"/>
  <c r="AO22" i="4"/>
  <c r="AO11" i="4"/>
  <c r="U13" i="11"/>
  <c r="AZ73" i="5" l="1"/>
  <c r="AZ75" i="5" s="1"/>
  <c r="AZ35" i="5"/>
  <c r="AZ33" i="5"/>
  <c r="AO24" i="4"/>
  <c r="BA73" i="5"/>
  <c r="BA75" i="5" s="1"/>
  <c r="BA35" i="5"/>
  <c r="AO26" i="4"/>
  <c r="AO35" i="4" s="1"/>
  <c r="AO40" i="4" s="1"/>
  <c r="AX21" i="5"/>
  <c r="AX32" i="5"/>
  <c r="AX33" i="5" s="1"/>
  <c r="AX52" i="5"/>
  <c r="AX62" i="5"/>
  <c r="AX72" i="5"/>
  <c r="AT21" i="5"/>
  <c r="AT32" i="5"/>
  <c r="AT33" i="5" s="1"/>
  <c r="AT52" i="5"/>
  <c r="AT62" i="5"/>
  <c r="AT72" i="5"/>
  <c r="AT73" i="5" l="1"/>
  <c r="AT75" i="5" s="1"/>
  <c r="AX35" i="5"/>
  <c r="AT35" i="5"/>
  <c r="AX73" i="5"/>
  <c r="AX75" i="5" s="1"/>
  <c r="AG26" i="8"/>
  <c r="AG12" i="8"/>
  <c r="T13" i="11"/>
  <c r="T4" i="11"/>
  <c r="AX22" i="4" l="1"/>
  <c r="AX11" i="4"/>
  <c r="AY11" i="4"/>
  <c r="AY22" i="4"/>
  <c r="AX26" i="4" l="1"/>
  <c r="AX35" i="4" s="1"/>
  <c r="AX40" i="4" s="1"/>
  <c r="AY26" i="4"/>
  <c r="AY35" i="4" s="1"/>
  <c r="AY40" i="4" l="1"/>
  <c r="AX24" i="4"/>
  <c r="AY24" i="4"/>
  <c r="AE12" i="8" l="1"/>
  <c r="AD26" i="8" l="1"/>
  <c r="AC26" i="8"/>
  <c r="AC12" i="8"/>
  <c r="AD12" i="8" l="1"/>
  <c r="X24" i="4" l="1"/>
  <c r="Y24" i="4"/>
  <c r="Z24" i="4"/>
  <c r="AA24" i="4"/>
  <c r="AB24" i="4"/>
  <c r="AC24" i="4"/>
  <c r="AD24" i="4"/>
  <c r="AE24" i="4"/>
  <c r="AF24" i="4"/>
  <c r="AG24" i="4"/>
  <c r="AQ62" i="5" l="1"/>
  <c r="U23" i="12" l="1"/>
  <c r="U32" i="12" l="1"/>
  <c r="U73" i="12" s="1"/>
  <c r="U77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>Praca przewozowa w grupie Kruszywa i materiały budowlane za I kwartał 2019 r. została skorygowana z 1427 mln tkm do 1356 mln tkm na skutek błędnych danych przekazanych Spółce przez przewoźnika AWT Rail HU Zrt.</t>
        </r>
      </text>
    </comment>
  </commentList>
</comments>
</file>

<file path=xl/sharedStrings.xml><?xml version="1.0" encoding="utf-8"?>
<sst xmlns="http://schemas.openxmlformats.org/spreadsheetml/2006/main" count="4260" uniqueCount="831">
  <si>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</si>
  <si>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</si>
  <si>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</si>
  <si>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</si>
  <si>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</si>
  <si>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</si>
  <si>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</si>
  <si>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</si>
  <si>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</si>
  <si>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</si>
  <si>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</si>
  <si>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</si>
  <si>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</si>
  <si>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</si>
  <si>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</si>
  <si>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</si>
  <si>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</si>
  <si>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</si>
  <si>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</si>
  <si>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</si>
  <si>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</si>
  <si>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</si>
  <si>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</si>
  <si>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</si>
  <si>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</si>
  <si>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</si>
  <si>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</si>
  <si>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</si>
  <si>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</si>
  <si>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</si>
  <si>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</si>
  <si>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</si>
  <si>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</si>
  <si>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</si>
  <si>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</si>
  <si>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</si>
  <si>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</si>
  <si>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</si>
  <si>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</si>
  <si>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</si>
  <si>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</si>
  <si>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</si>
  <si>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</si>
  <si>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</si>
  <si>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</si>
  <si>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</si>
  <si>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</si>
  <si>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</si>
  <si>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</si>
  <si>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</si>
  <si>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</si>
  <si>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</si>
  <si>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</si>
  <si>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</si>
  <si>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</si>
  <si>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</si>
  <si>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</si>
  <si>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</si>
  <si>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</si>
  <si>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</si>
  <si>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</si>
  <si>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</si>
  <si>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</si>
  <si>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</si>
  <si>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</si>
  <si>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</si>
  <si>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</si>
  <si>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</si>
  <si>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</si>
  <si>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</si>
  <si>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</si>
  <si>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</si>
  <si>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</si>
  <si>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</si>
  <si>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</si>
  <si>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</si>
  <si>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</si>
  <si>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</si>
  <si>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</si>
  <si>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</si>
  <si>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</si>
  <si>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</si>
  <si>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</si>
  <si>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</si>
  <si>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</si>
  <si>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</si>
  <si>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</si>
  <si>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</si>
  <si>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</si>
  <si>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</si>
  <si>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</si>
  <si>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</si>
  <si>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</si>
  <si>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</si>
  <si>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</si>
  <si>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</si>
  <si>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</si>
  <si>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</si>
  <si>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</si>
  <si>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</si>
  <si>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</si>
  <si>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</si>
  <si>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</si>
  <si>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</si>
  <si>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</si>
  <si>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</si>
  <si>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</si>
  <si>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</si>
  <si>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</si>
  <si>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</si>
  <si>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</si>
  <si>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</si>
  <si>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</si>
  <si>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</si>
  <si>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</si>
  <si>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</si>
  <si>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</si>
  <si>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</si>
  <si>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</si>
  <si>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</si>
  <si>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</si>
  <si>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</si>
  <si>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</si>
  <si>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</si>
  <si>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</si>
  <si>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</si>
  <si>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</si>
  <si>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</si>
  <si>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</si>
  <si>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</si>
  <si>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</si>
  <si>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</si>
  <si>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</si>
  <si>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</si>
  <si>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</si>
  <si>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</si>
  <si>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</si>
  <si>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</si>
  <si>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</si>
  <si>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</si>
  <si>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</si>
  <si>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</si>
  <si>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</si>
  <si>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</si>
  <si>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</si>
  <si>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</si>
  <si>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</si>
  <si>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</si>
  <si>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</si>
  <si>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</si>
  <si>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</si>
  <si>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</si>
  <si>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</si>
  <si>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</si>
  <si>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</si>
  <si>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</si>
  <si>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</si>
  <si>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</si>
  <si>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</si>
  <si>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</si>
  <si>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</si>
  <si>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</si>
  <si>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</si>
  <si>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</si>
  <si>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</si>
  <si>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</si>
  <si>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</si>
  <si>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</si>
  <si>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</si>
  <si>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</si>
  <si>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</si>
  <si>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</si>
  <si>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</si>
  <si>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</si>
  <si>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</si>
  <si>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</si>
  <si>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</si>
  <si>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</si>
  <si>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</si>
  <si>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</si>
  <si>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</si>
  <si>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</si>
  <si>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</si>
  <si>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</si>
  <si>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</si>
  <si>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</si>
  <si>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</si>
  <si>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</si>
  <si>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</si>
  <si>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</si>
  <si>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</si>
  <si>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</si>
  <si>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</si>
  <si>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</si>
  <si>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</si>
  <si>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</si>
  <si>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</si>
  <si>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</si>
  <si>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</si>
  <si>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</si>
  <si>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</si>
  <si>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</si>
  <si>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</si>
  <si>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</si>
  <si>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</si>
  <si>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</si>
  <si>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</si>
  <si>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</si>
  <si>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</si>
  <si>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</si>
  <si>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</si>
  <si>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</si>
  <si>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</si>
  <si>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</si>
  <si>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</si>
  <si>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</si>
  <si>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</si>
  <si>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</si>
  <si>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</si>
  <si>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</si>
  <si>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</si>
  <si>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</si>
  <si>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</si>
  <si>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</si>
  <si>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</si>
  <si>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</si>
  <si>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</si>
  <si>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</si>
  <si>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</si>
  <si>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</si>
  <si>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</si>
  <si>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</si>
  <si>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</si>
  <si>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</si>
  <si>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</si>
  <si>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</si>
  <si>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</si>
  <si>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</si>
  <si>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</si>
  <si>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</si>
  <si>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</si>
  <si>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</si>
  <si>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</si>
  <si>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</si>
  <si>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</si>
  <si>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</si>
  <si>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</si>
  <si>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</si>
  <si>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</si>
  <si>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</si>
  <si>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</si>
  <si>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</si>
  <si>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</si>
  <si>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</si>
  <si>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</si>
  <si>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</si>
  <si>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</si>
  <si>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</si>
  <si>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</si>
  <si>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</si>
  <si>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</si>
  <si>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</si>
  <si>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</si>
  <si>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</si>
  <si>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</si>
  <si>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</si>
  <si>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</si>
  <si>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</si>
  <si>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</si>
  <si>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</si>
  <si>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</si>
  <si>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</si>
  <si>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</si>
  <si>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</si>
  <si>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</si>
  <si>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</si>
  <si>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</si>
  <si>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</si>
  <si>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</si>
  <si>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</si>
  <si>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</si>
  <si>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</si>
  <si>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</si>
  <si>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</si>
  <si>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</si>
  <si>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</si>
  <si>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</si>
  <si>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</si>
  <si>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</si>
  <si>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</si>
  <si>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</si>
  <si>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</si>
  <si>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</si>
  <si>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</si>
  <si>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</si>
  <si>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</si>
  <si>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</si>
  <si>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</si>
  <si>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</si>
  <si>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</si>
  <si>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</si>
  <si>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</si>
  <si>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</si>
  <si>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</si>
  <si>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</si>
  <si>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</si>
  <si>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</si>
  <si>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</si>
  <si>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</si>
  <si>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</si>
  <si>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</si>
  <si>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</si>
  <si>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</si>
  <si>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</si>
  <si>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</si>
  <si>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</si>
  <si>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</si>
  <si>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</si>
  <si>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</si>
  <si>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</si>
  <si>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</si>
  <si>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</si>
  <si>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</si>
  <si>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</si>
  <si>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</si>
  <si>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</si>
  <si>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</si>
  <si>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</si>
  <si>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</si>
  <si>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</si>
  <si>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</si>
  <si>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</si>
  <si>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</si>
  <si>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</si>
  <si>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</si>
  <si>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</si>
  <si>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</si>
  <si>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</si>
  <si>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</si>
  <si>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</si>
  <si>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</si>
  <si>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</si>
  <si>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</si>
  <si>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</si>
  <si>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</si>
  <si>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</si>
  <si>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</si>
  <si>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</si>
  <si>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</si>
  <si>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</si>
  <si>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</si>
  <si>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</si>
  <si>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</si>
  <si>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</si>
  <si>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</si>
  <si>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</si>
  <si>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</si>
  <si>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</si>
  <si>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</si>
  <si>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</si>
  <si>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</si>
  <si>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</si>
  <si>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</si>
  <si>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</si>
  <si>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</si>
  <si>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</si>
  <si>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</si>
  <si>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</si>
  <si>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</si>
  <si>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</si>
  <si>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</si>
  <si>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</si>
  <si>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</si>
  <si>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</si>
  <si>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</si>
  <si>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</si>
  <si>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</si>
  <si>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</si>
  <si>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</si>
  <si>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</si>
  <si>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</si>
  <si>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</si>
  <si>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</si>
  <si>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</si>
  <si>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</si>
  <si>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</si>
  <si>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</si>
  <si>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</si>
  <si>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</si>
  <si>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</si>
  <si>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</si>
  <si>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</si>
  <si>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</si>
  <si>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</si>
  <si>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</si>
  <si>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</si>
  <si>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</si>
  <si>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</si>
  <si>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</si>
  <si>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</si>
  <si>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</si>
  <si>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</si>
  <si>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</si>
  <si>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</si>
  <si>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</si>
  <si>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</si>
  <si>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</si>
  <si>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</si>
  <si>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</si>
  <si>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</si>
  <si>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</si>
  <si>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</si>
  <si>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</si>
  <si>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</si>
  <si>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</si>
  <si>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</si>
  <si>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</si>
  <si>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</si>
  <si>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</si>
  <si>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</si>
  <si>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</si>
  <si>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</si>
  <si>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</si>
  <si>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</si>
  <si>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</si>
  <si>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</si>
  <si>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</si>
  <si>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</si>
  <si>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</si>
  <si>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</si>
  <si>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</si>
  <si>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</si>
  <si>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</si>
  <si>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</si>
  <si>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</si>
  <si>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</si>
  <si>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</si>
  <si>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</si>
  <si>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</si>
  <si>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</si>
  <si>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</si>
  <si>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</si>
  <si>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</si>
  <si>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</si>
  <si>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</si>
  <si>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</si>
  <si>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</si>
  <si>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</si>
  <si>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</si>
  <si>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</si>
  <si>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</si>
  <si>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</si>
  <si>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</si>
  <si>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</si>
  <si>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</si>
  <si>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</si>
  <si>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</si>
  <si>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</si>
  <si>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</si>
  <si>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</si>
  <si>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</si>
  <si>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</si>
  <si>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</si>
  <si>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</si>
  <si>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</si>
  <si>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</si>
  <si>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</si>
  <si>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</si>
  <si>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</si>
  <si>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</si>
  <si>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</si>
  <si>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</si>
  <si>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</si>
  <si>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</si>
  <si>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</si>
  <si>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</si>
  <si>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</si>
  <si>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</si>
  <si>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</si>
  <si>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</si>
  <si>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</si>
  <si>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</si>
  <si>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</si>
  <si>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</si>
  <si>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</si>
  <si>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</si>
  <si>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</si>
  <si>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</si>
  <si>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</si>
  <si>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</si>
  <si>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</si>
  <si>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</si>
  <si>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</si>
  <si>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</si>
  <si>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</si>
  <si>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</si>
  <si>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</si>
  <si>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</si>
  <si>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</si>
  <si>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</si>
  <si>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</si>
  <si>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</si>
  <si>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</si>
  <si>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</si>
  <si>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</si>
  <si>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</si>
  <si>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</si>
  <si>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</si>
  <si>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</si>
  <si>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</si>
  <si>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</si>
  <si>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</si>
  <si>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</si>
  <si>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</si>
  <si>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</si>
  <si>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</si>
  <si>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</si>
  <si>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</si>
  <si>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</si>
  <si>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</si>
  <si>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</si>
  <si>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</si>
  <si>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</si>
  <si>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</si>
  <si>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</si>
  <si>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</si>
  <si>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</si>
  <si>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</si>
  <si>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</si>
  <si>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</si>
  <si>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</si>
  <si>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</si>
  <si>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</si>
  <si>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</si>
  <si>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</si>
  <si>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</si>
  <si>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</si>
  <si>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</si>
  <si>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</si>
  <si>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</si>
  <si>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</si>
  <si>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</si>
  <si>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</si>
  <si>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</si>
  <si>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</si>
  <si>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</si>
  <si>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</si>
  <si>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</si>
  <si>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</si>
  <si>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</si>
  <si>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</si>
  <si>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</si>
  <si>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</si>
  <si>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</si>
  <si>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</si>
  <si>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</si>
  <si>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</si>
  <si>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</si>
  <si>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</si>
  <si>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</si>
  <si>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</si>
  <si>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</si>
  <si>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</si>
  <si>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</si>
  <si>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</si>
  <si>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</si>
  <si>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</si>
  <si>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</si>
  <si>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</si>
  <si>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</si>
  <si>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</si>
  <si>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</si>
  <si>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</si>
  <si>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</si>
  <si>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</si>
  <si>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</si>
  <si>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</si>
  <si>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</si>
  <si>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</si>
  <si>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</si>
  <si>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</si>
  <si>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Udziałom niedającym kontroli</t>
  </si>
  <si>
    <t>Suma całkowitych dochodów przypadających:</t>
  </si>
  <si>
    <t>Suma całkowitych dochodów przypadających 
akcjonariuszom jednostki dominującej</t>
  </si>
  <si>
    <t>Średnia ważona liczba akcji zwykłych (szt.)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</si>
  <si>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</si>
  <si>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</si>
  <si>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</si>
  <si>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</si>
  <si>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</si>
  <si>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</si>
  <si>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</si>
  <si>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</si>
  <si>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</si>
  <si>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</si>
  <si>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</si>
  <si>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</si>
  <si>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</si>
  <si>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Należności leasingowe</t>
  </si>
  <si>
    <t>Stan na 31/03/2019</t>
  </si>
  <si>
    <t>SKONSOLIDOWANE SPRAWOZDANIE Z WYNIKU I POZOSTAŁYCH CAŁKOWITYCH DOCHODÓW</t>
  </si>
  <si>
    <t>Q2 2019</t>
  </si>
  <si>
    <t>Wycena instrumentów kapitałowych w wartości godziwej</t>
  </si>
  <si>
    <t>Stan na 30/06/2019</t>
  </si>
  <si>
    <t>Dywidendy</t>
  </si>
  <si>
    <t xml:space="preserve">30/06/2019 </t>
  </si>
  <si>
    <t xml:space="preserve">30/06/2018 (przekształcone) </t>
  </si>
  <si>
    <t>3 391,5</t>
  </si>
  <si>
    <t>Pozostałe całkowite dochodyza okres (netto)</t>
  </si>
  <si>
    <t>Zmiany wynikające z wdrożenia MSSF 16</t>
  </si>
  <si>
    <t>Zwiększenie / (zmniejszenie) netto środków pieniężnych i ich ekwiwalentów</t>
  </si>
  <si>
    <t>6M do 30/06/2019</t>
  </si>
  <si>
    <r>
      <t xml:space="preserve">Przekształcenie danych porównawczych zostało opisane w </t>
    </r>
    <r>
      <rPr>
        <b/>
        <sz val="9"/>
        <color rgb="FF0563C1"/>
        <rFont val="Calibri"/>
        <family val="2"/>
        <charset val="238"/>
        <scheme val="minor"/>
      </rPr>
      <t>Nocie 1.3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u/>
        <sz val="9"/>
        <color rgb="FF0563C1"/>
        <rFont val="Calibri"/>
        <family val="2"/>
        <charset val="238"/>
        <scheme val="minor"/>
      </rPr>
      <t>oraz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b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Śródrocznego Skróconego Skonsolidowanego Sprawozdania Finansowego.</t>
    </r>
  </si>
  <si>
    <t>Q3 2019</t>
  </si>
  <si>
    <t>Stan na 30/09/2019</t>
  </si>
  <si>
    <t>1 166,7</t>
  </si>
  <si>
    <t>7 414,7</t>
  </si>
  <si>
    <t>3 504,8</t>
  </si>
  <si>
    <t>1 757,3</t>
  </si>
  <si>
    <t>2 630,5</t>
  </si>
  <si>
    <t>1 279,4</t>
  </si>
  <si>
    <t>3 909,9</t>
  </si>
  <si>
    <t>Wycena instrumentów kapitałowych w wartości godziwej</t>
  </si>
  <si>
    <t xml:space="preserve">30/09/2019 </t>
  </si>
  <si>
    <t xml:space="preserve">30/09/2018 (przekształcone) </t>
  </si>
  <si>
    <t>3 502,4</t>
  </si>
  <si>
    <t>9M do 30/09/2019</t>
  </si>
  <si>
    <t>Stan na 31/12/2019</t>
  </si>
  <si>
    <t>Q4 2019</t>
  </si>
  <si>
    <t>Rok zakończony 31/12/2019</t>
  </si>
  <si>
    <t xml:space="preserve">1/01/2018 (przekształcone) </t>
  </si>
  <si>
    <t xml:space="preserve">1/01/2018 (zbadane) </t>
  </si>
  <si>
    <t xml:space="preserve">31/12/2019 </t>
  </si>
  <si>
    <t>Stan na 31/03/2020</t>
  </si>
  <si>
    <t>Q1 2020</t>
  </si>
  <si>
    <t>3M do 31/03/2020</t>
  </si>
  <si>
    <t>1/01/2020</t>
  </si>
  <si>
    <t>31/03/2020</t>
  </si>
  <si>
    <t xml:space="preserve">1/01/2019 (przekształcone) </t>
  </si>
  <si>
    <t xml:space="preserve">1/01/2019 (zbadane) </t>
  </si>
  <si>
    <t>31/03/2019</t>
  </si>
  <si>
    <t>Pozostałe wpływy / (wydatki) związane z działalnością inwestycyjną</t>
  </si>
  <si>
    <t>Q2 2020</t>
  </si>
  <si>
    <t>Stan na 30/06/2020</t>
  </si>
  <si>
    <t>3 158,4</t>
  </si>
  <si>
    <t>Efekt wdrożenia MSSF 16</t>
  </si>
  <si>
    <t>1/01/2019 (przekształcone)</t>
  </si>
  <si>
    <t>30/06/2019</t>
  </si>
  <si>
    <t>ŚRÓDROCZNE SKONSOLIDOWANE SPRAWOZDANIE ZE ZMIAN W KAPITALE WŁASNYM ZA OKRES OD 1 STYCZNIA 2020 ROKU DO 30 CZERWCA 2020 ROKU</t>
  </si>
  <si>
    <t xml:space="preserve">30/06/2020 </t>
  </si>
  <si>
    <t>Kapitał 
zakładowy</t>
  </si>
  <si>
    <t>Kapitał 
zapasowy</t>
  </si>
  <si>
    <t>3 464,1</t>
  </si>
  <si>
    <t>Pozostałe całkowite dochody 
za okres (netto)</t>
  </si>
  <si>
    <t>6M do 30/06/2020</t>
  </si>
  <si>
    <t>Wpływ/(wypływ) w ramach cash pool</t>
  </si>
  <si>
    <t>Zysk/strata operacyjny bez uwzględnienia amortyzacji (EBITDA)</t>
  </si>
  <si>
    <t>Zysk/strata na działalności operacyjnej (EBIT)</t>
  </si>
  <si>
    <t>Zysk/strata przed opodatkowaniem</t>
  </si>
  <si>
    <t>ZYSK/STRATA NETTO</t>
  </si>
  <si>
    <t>Zysk/strata netto przypadający:</t>
  </si>
  <si>
    <t>Zysk/strata na akcję (w PLN na jedną akcję)</t>
  </si>
  <si>
    <t>Prawa do użytkowania aktywów</t>
  </si>
  <si>
    <t>Stan na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</si>
  <si>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</si>
  <si>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</si>
  <si>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</si>
  <si>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</si>
  <si>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</si>
  <si>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</si>
  <si>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</si>
  <si>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</si>
  <si>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</si>
  <si>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</si>
  <si>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</si>
  <si>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do 30/09/2020</t>
  </si>
  <si>
    <t>Otrzymany / (zapłacony) podatek dochodowy</t>
  </si>
  <si>
    <t xml:space="preserve">30/09/2020 </t>
  </si>
  <si>
    <t>30/09/2019</t>
  </si>
  <si>
    <t>Rok zakończony 31/12/2020</t>
  </si>
  <si>
    <t>Q4 2020</t>
  </si>
  <si>
    <t>4 075,6</t>
  </si>
  <si>
    <t>44 786 917</t>
  </si>
  <si>
    <t>Stan na 31/12/2020</t>
  </si>
  <si>
    <t>4 245,0</t>
  </si>
  <si>
    <t>1 008,6</t>
  </si>
  <si>
    <t>6 397,4</t>
  </si>
  <si>
    <t>1 149,3</t>
  </si>
  <si>
    <t>7 559,4</t>
  </si>
  <si>
    <t>3 143,8</t>
  </si>
  <si>
    <t>2 101,8</t>
  </si>
  <si>
    <t>3 029,5</t>
  </si>
  <si>
    <t>1 386,1</t>
  </si>
  <si>
    <t>4 415,6</t>
  </si>
  <si>
    <t>4 277,5</t>
  </si>
  <si>
    <t>1 072,5</t>
  </si>
  <si>
    <t>6 491,0</t>
  </si>
  <si>
    <t>1 243,0</t>
  </si>
  <si>
    <t>7 756,2</t>
  </si>
  <si>
    <t>3 264,8</t>
  </si>
  <si>
    <t>2 174,8</t>
  </si>
  <si>
    <t>3 081,3</t>
  </si>
  <si>
    <t>1 410,1</t>
  </si>
  <si>
    <t>4 491,4</t>
  </si>
  <si>
    <t xml:space="preserve">1/01/2020 </t>
  </si>
  <si>
    <t xml:space="preserve">31/12/2020 </t>
  </si>
  <si>
    <t>1/01/2019 (zbadane)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</si>
  <si>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</si>
  <si>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</si>
  <si>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</si>
  <si>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</si>
  <si>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</si>
  <si>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</si>
  <si>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31/12/2019</t>
  </si>
  <si>
    <t>Stan na 31/03/2021</t>
  </si>
  <si>
    <t>Stan 31/03/2021</t>
  </si>
  <si>
    <t>3M do 31/12/2020</t>
  </si>
  <si>
    <t>3M do 31/03/2021</t>
  </si>
  <si>
    <t>1/01/2021</t>
  </si>
  <si>
    <t xml:space="preserve">31/03/2021 </t>
  </si>
  <si>
    <t>Q1 2021</t>
  </si>
  <si>
    <t>KWARTALNE SKONSOLIDOWANE SPRAWOZDANIE ZE ZMIAN W KAPITALE WŁASNYM ZA OKRES OD 1 STYCZNIA 2018 ROKU DO 30 WRZEŚNIA 2018 ROKU</t>
  </si>
  <si>
    <t>KWARTALNE SKONSOLIDOWANE SPRAWOZDANIE ZE ZMIAN W KAPITALE WŁASNYM ZA OKRES OD 1 STYCZNIA 2019 ROKU DO 30 WRZEŚNIA 2019 ROKU</t>
  </si>
  <si>
    <t>SKONSOLIDOWANE SPRAWOZDANIE ZE ZMIAN W KAPITALE WŁASNYM ZA OKRES OD 1 STYCZNIA 2019 ROKU DO 31 GRUDNIA 2019 ROKU</t>
  </si>
  <si>
    <t>KWARTALNE SKONSOLIDOWANE SPRAWOZDANIE ZE ZMIAN W KAPITALE WŁASNYM ZA OKRES OD 1 STYCZNIA 2020 ROKU DO 31 MARCA 2020 ROKU</t>
  </si>
  <si>
    <t>KWARTALNE SKONSOLIDOWANE SPRAWOZDANIE ZE ZMIAN W KAPITALE WŁASNYM ZA OKRES OD 1 STYCZNIA 2020 ROKU DO 30 WRZEŚNIA 2020 ROKU</t>
  </si>
  <si>
    <t>SKONSOLIDOWANE SPRAWOZDANIE ZE ZMIAN W KAPITALE WŁASNYM ZA OKRES OD 1 STYCZNIA 2020 ROKU DO 31 GRUDNIA 2020 ROKU</t>
  </si>
  <si>
    <t>KWARTALNE SKONSOLIDOWANE SPRAWOZDANIE ZE ZMIAN W KAPITALE WŁASNYM ZA OKRES OD 1 STYCZNIA 2021 ROKU DO 31 MARCA 2021 ROKU</t>
  </si>
  <si>
    <t>Zysk/strata netto przypadający akcjonariuszom jednostki dominującej</t>
  </si>
  <si>
    <t>Zysk/strata na akcję podstawowy i rozwodniony</t>
  </si>
  <si>
    <t>Aktywa trwałe klasyfikowane jako przeznaczone do sprzedaży</t>
  </si>
  <si>
    <t>Środki pieniężne netto z działalności inwestycyjnej</t>
  </si>
  <si>
    <t>Wydatki z tytułu leasingu</t>
  </si>
  <si>
    <t>Zapłacone odsetki od leasingu oraz kredytów / pożyczek</t>
  </si>
  <si>
    <t>Środki pieniężne netto z działalności finansowej</t>
  </si>
  <si>
    <t>Q2 2021</t>
  </si>
  <si>
    <t>Stan na 30/06/2021</t>
  </si>
  <si>
    <t>4 336,2</t>
  </si>
  <si>
    <t>6 471,1</t>
  </si>
  <si>
    <t>7 478,6</t>
  </si>
  <si>
    <t>3 067,8</t>
  </si>
  <si>
    <t>1 922,5</t>
  </si>
  <si>
    <t>2 787,9</t>
  </si>
  <si>
    <t>1 622,9</t>
  </si>
  <si>
    <t>4 410,8</t>
  </si>
  <si>
    <t xml:space="preserve">30/06/2021 </t>
  </si>
  <si>
    <t>ŚRÓDROCZNE SKONSOLIDOWANE SPRAWOZDANIE ZE ZMIAN W KAPITALE WŁASNYM</t>
  </si>
  <si>
    <t>6M do 30/06/2021</t>
  </si>
  <si>
    <t>Q3 2021</t>
  </si>
  <si>
    <t>7 506,7</t>
  </si>
  <si>
    <t>Stan na 30/09/2021</t>
  </si>
  <si>
    <t>9M do 30/09/2021</t>
  </si>
  <si>
    <t>KWARTALNE SKONSOLIDOWANE SPRAWOZDANIE ZE ZMIAN W KAPITALE WŁASNYM ZA OKRES OD 1 STYCZNIA 2021 ROKU DO 30 WRZEŚNIA 2021 ROKU</t>
  </si>
  <si>
    <t xml:space="preserve">30/09/2021 </t>
  </si>
  <si>
    <t>Stan na 31/12/2021</t>
  </si>
  <si>
    <t>6 458,7</t>
  </si>
  <si>
    <t>1 139,0</t>
  </si>
  <si>
    <t>7 613,4</t>
  </si>
  <si>
    <t>3 040,6</t>
  </si>
  <si>
    <t>2 090,3</t>
  </si>
  <si>
    <t>2 833,8</t>
  </si>
  <si>
    <t>1 739,0</t>
  </si>
  <si>
    <t>4 572,8</t>
  </si>
  <si>
    <t>Rok zakończony 31/12/2021</t>
  </si>
  <si>
    <t>Q4 2021</t>
  </si>
  <si>
    <t>KWARTALNE SKONSOLIDOWANE SPRAWOZDANIE ZE ZMIAN W KAPITALE WŁASNYM ZA OKRES OD 1 STYCZNIA 2021 ROKU DO 31 GRUDNIA 2021 ROKU</t>
  </si>
  <si>
    <t xml:space="preserve">31/12/2021 </t>
  </si>
  <si>
    <t>Q1 2022</t>
  </si>
  <si>
    <t>7 558,5</t>
  </si>
  <si>
    <t>1 823,6</t>
  </si>
  <si>
    <t>KWARTALNE SKONSOLIDOWANE SPRAWOZDANIE ZE ZMIAN W KAPITALE WŁASNYM ZA OKRES OD 1 STYCZNIA 2022 ROKU DO 31 MARCA 2022 ROKU</t>
  </si>
  <si>
    <t>31/03/2022</t>
  </si>
  <si>
    <t>1/01/2022</t>
  </si>
  <si>
    <t>Stan na 31/03/2022</t>
  </si>
  <si>
    <t>Zyski zatrzymane / (Niepokryte straty)</t>
  </si>
  <si>
    <t>31/03/2021</t>
  </si>
  <si>
    <t>3M do 31/03/2022</t>
  </si>
  <si>
    <t>Q2 2022</t>
  </si>
  <si>
    <t>Stan na 30/06/2022</t>
  </si>
  <si>
    <t>KWARTALNE SKONSOLIDOWANE SPRAWOZDANIE ZE ZMIAN W KAPITALE WŁASNYM ZA OKRES OD 1 STYCZNIA 2022 ROKU DO 30 CZERWCA 2022 ROKU</t>
  </si>
  <si>
    <t>30/06/2022</t>
  </si>
  <si>
    <t>3 042,8</t>
  </si>
  <si>
    <t>6M do 3/06/2022</t>
  </si>
  <si>
    <t>Q3 2022</t>
  </si>
  <si>
    <t>Stan na 30/09/2022</t>
  </si>
  <si>
    <t>KWARTALNE SKONSOLIDOWANE SPRAWOZDANIE ZE ZMIAN W KAPITALE WŁASNYM ZA OKRES OD 1 STYCZNIA 2022 ROKU DO 30 WRZEŚNIA 2022 ROKU</t>
  </si>
  <si>
    <t>30/09/2022</t>
  </si>
  <si>
    <t>6M do 30/06/2022</t>
  </si>
  <si>
    <t>9M do 30/09/2022</t>
  </si>
  <si>
    <t>Q4 2022</t>
  </si>
  <si>
    <t>Stan na 31/12/2022</t>
  </si>
  <si>
    <t>12M do 31/12/2022</t>
  </si>
  <si>
    <t>31/12/2022</t>
  </si>
  <si>
    <t>Q1 2023</t>
  </si>
  <si>
    <t>Stan na 31/03/2023</t>
  </si>
  <si>
    <t>SKONSOLIDOWANE SPRAWOZDANIE ZE ZMIAN W KAPITALE WŁASNYM ZA OKRES OD 1 STYCZNIA 2022 ROKU DO 31 GRUDNIA 2022 ROKU</t>
  </si>
  <si>
    <t>1/01/2023</t>
  </si>
  <si>
    <t>3M do 31/03/2023</t>
  </si>
  <si>
    <t>KWARTALNE SKONSOLIDOWANE SPRAWOZDANIE ZE ZMIAN W KAPITALE WŁASNYM ZA OKRES OD 1 STYCZNIA 2023 ROKU DO 31 MARCA 2023 ROKU</t>
  </si>
  <si>
    <t>H1 2023</t>
  </si>
  <si>
    <t>Stan na 30/06/2023</t>
  </si>
  <si>
    <t>Zyski / (straty) z tytułu wyceny instrumentów kapitałowych w wartości godziwej</t>
  </si>
  <si>
    <t>Zyski / (straty) aktuarialne dotyczące 
świadczeń pracowniczych</t>
  </si>
  <si>
    <t>30/06/2023</t>
  </si>
  <si>
    <t>Różnice kursowe 
z przeliczenia sprawozdań jednostek zagranicznych</t>
  </si>
  <si>
    <t xml:space="preserve">Pozostałe całkowite dochody </t>
  </si>
  <si>
    <t>Q2 2023</t>
  </si>
  <si>
    <t>6M do 30/06/2023</t>
  </si>
  <si>
    <t>ŚRÓDROCZNE SKONSOLIDOWANE SPRAWOZDANIE ZE ZMIAN W KAPITALE WŁASNYM ZA OKRES OD 1 STYCZNIA 2023 ROKU DO 30 CZERWCA 2023 ROKU</t>
  </si>
  <si>
    <t>Q3 2023</t>
  </si>
  <si>
    <t xml:space="preserve">                    -   </t>
  </si>
  <si>
    <t xml:space="preserve">                     -   </t>
  </si>
  <si>
    <t>Stan na 30/09/2023</t>
  </si>
  <si>
    <t>1 323,7</t>
  </si>
  <si>
    <t xml:space="preserve">6 994,6 </t>
  </si>
  <si>
    <t>8 290,2</t>
  </si>
  <si>
    <t xml:space="preserve">3 286,4 </t>
  </si>
  <si>
    <t>ŚRÓDROCZNE SKONSOLIDOWANE SPRAWOZDANIE ZE ZMIAN W KAPITALE WŁASNYM ZA OKRES OD 1 STYCZNIA 2023 ROKU DO 30 WRZEŚNIA 2023 ROKU</t>
  </si>
  <si>
    <t>30/09/2023</t>
  </si>
  <si>
    <t xml:space="preserve">            3 286,4 </t>
  </si>
  <si>
    <t xml:space="preserve">                        - </t>
  </si>
  <si>
    <t>9M do
30/09/2023</t>
  </si>
  <si>
    <t>SKONSOLIDOWANE SPRAWOZDANIE ZE ZMIAN W KAPITALE WŁASNYM ZA OKRES OD 1 STYCZNIA 2023 ROKU DO 31 GRUDNIA 2023 ROKU</t>
  </si>
  <si>
    <t>31/12/2023</t>
  </si>
  <si>
    <t>12M do
31/12/2023</t>
  </si>
  <si>
    <t>119 00</t>
  </si>
  <si>
    <t>Q4 2023</t>
  </si>
  <si>
    <t>Stan na
31/12/2023</t>
  </si>
  <si>
    <t xml:space="preserve"> 31/12/2022</t>
  </si>
  <si>
    <t>Stan na 31/12/2023</t>
  </si>
  <si>
    <t xml:space="preserve">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</si>
</sst>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  <numFmt numFmtId="176" formatCode="_(* #,##0.0_);_(* \(#,##0.0\);_(* &quot;-&quot;??_);_(@_)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9"/>
      <color rgb="FF0563C1"/>
      <name val="Calibri"/>
      <family val="2"/>
      <charset val="238"/>
      <scheme val="minor"/>
    </font>
    <font>
      <b/>
      <sz val="9"/>
      <color rgb="FF0563C1"/>
      <name val="Calibri"/>
      <family val="2"/>
      <charset val="238"/>
      <scheme val="minor"/>
    </font>
    <font>
      <sz val="10"/>
      <color rgb="FF44444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FFFF"/>
      <name val="Calibri"/>
      <family val="2"/>
      <charset val="238"/>
    </font>
    <font>
      <b/>
      <sz val="9"/>
      <color rgb="FFFFFFFF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EEECE1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theme="0"/>
      </patternFill>
    </fill>
    <fill>
      <patternFill patternType="solid">
        <fgColor rgb="FF0070C0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</fills>
  <borders count="81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6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73" fillId="0" borderId="0" applyNumberFormat="0" applyFill="0" applyBorder="0" applyAlignment="0" applyProtection="0"/>
    <xf numFmtId="43" fontId="75" fillId="0" borderId="0" applyFont="0" applyFill="0" applyBorder="0" applyAlignment="0" applyProtection="0"/>
    <xf numFmtId="0" fontId="1" fillId="0" borderId="0"/>
  </cellStyleXfs>
  <cellXfs count="1127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11" fillId="4" borderId="0" xfId="0" applyFont="1" applyFill="1" applyAlignment="1">
      <alignment vertical="center"/>
    </xf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6" applyFont="1" applyFill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3" fontId="32" fillId="4" borderId="0" xfId="0" applyNumberFormat="1" applyFont="1" applyFill="1" applyAlignment="1">
      <alignment horizontal="right"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1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0" fontId="31" fillId="0" borderId="0" xfId="0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5" fontId="31" fillId="0" borderId="0" xfId="9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 applyAlignment="1">
      <alignment horizontal="right" vertical="center" wrapText="1"/>
    </xf>
    <xf numFmtId="166" fontId="32" fillId="0" borderId="0" xfId="2" applyNumberFormat="1" applyFont="1"/>
    <xf numFmtId="0" fontId="31" fillId="0" borderId="0" xfId="0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2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4" fillId="0" borderId="0" xfId="6" applyFont="1"/>
    <xf numFmtId="0" fontId="44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3" fontId="31" fillId="4" borderId="0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3" fontId="32" fillId="4" borderId="5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Border="1" applyAlignment="1">
      <alignment horizontal="right" vertical="center" wrapText="1"/>
    </xf>
    <xf numFmtId="165" fontId="32" fillId="5" borderId="15" xfId="0" applyNumberFormat="1" applyFont="1" applyFill="1" applyBorder="1" applyAlignment="1">
      <alignment horizontal="right" vertical="center" wrapText="1"/>
    </xf>
    <xf numFmtId="0" fontId="16" fillId="4" borderId="15" xfId="0" applyFont="1" applyFill="1" applyBorder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6" fillId="4" borderId="15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32" fillId="4" borderId="10" xfId="0" applyFont="1" applyFill="1" applyBorder="1" applyAlignment="1">
      <alignment horizontal="right" vertical="center" wrapText="1"/>
    </xf>
    <xf numFmtId="0" fontId="32" fillId="4" borderId="4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9" xfId="0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5" fillId="4" borderId="20" xfId="0" applyFont="1" applyFill="1" applyBorder="1" applyAlignment="1">
      <alignment horizontal="right" vertical="center" wrapText="1"/>
    </xf>
    <xf numFmtId="3" fontId="15" fillId="4" borderId="20" xfId="0" applyNumberFormat="1" applyFont="1" applyFill="1" applyBorder="1" applyAlignment="1">
      <alignment horizontal="right" vertical="center" wrapText="1"/>
    </xf>
    <xf numFmtId="3" fontId="16" fillId="4" borderId="21" xfId="0" applyNumberFormat="1" applyFont="1" applyFill="1" applyBorder="1" applyAlignment="1">
      <alignment horizontal="right" vertical="center" wrapText="1"/>
    </xf>
    <xf numFmtId="0" fontId="16" fillId="4" borderId="21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2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2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3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8" fillId="0" borderId="0" xfId="0" applyFont="1" applyAlignment="1">
      <alignment vertical="center" wrapText="1"/>
    </xf>
    <xf numFmtId="166" fontId="31" fillId="2" borderId="22" xfId="0" applyNumberFormat="1" applyFont="1" applyFill="1" applyBorder="1" applyAlignment="1">
      <alignment horizontal="right" vertical="center" wrapText="1"/>
    </xf>
    <xf numFmtId="0" fontId="45" fillId="9" borderId="2" xfId="0" applyFont="1" applyFill="1" applyBorder="1" applyAlignment="1">
      <alignment horizontal="right" vertical="center" wrapText="1"/>
    </xf>
    <xf numFmtId="0" fontId="45" fillId="9" borderId="3" xfId="0" applyFont="1" applyFill="1" applyBorder="1" applyAlignment="1">
      <alignment horizontal="right" vertical="center" wrapText="1"/>
    </xf>
    <xf numFmtId="0" fontId="45" fillId="9" borderId="0" xfId="1" applyFont="1" applyFill="1" applyAlignment="1">
      <alignment horizontal="right" vertical="center" wrapText="1"/>
    </xf>
    <xf numFmtId="0" fontId="45" fillId="9" borderId="0" xfId="0" applyFont="1" applyFill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5" fontId="46" fillId="10" borderId="0" xfId="0" applyNumberFormat="1" applyFont="1" applyFill="1" applyBorder="1" applyAlignment="1">
      <alignment horizontal="right" vertical="center" wrapText="1"/>
    </xf>
    <xf numFmtId="165" fontId="46" fillId="10" borderId="4" xfId="0" applyNumberFormat="1" applyFont="1" applyFill="1" applyBorder="1" applyAlignment="1">
      <alignment horizontal="right" vertical="center" wrapText="1"/>
    </xf>
    <xf numFmtId="165" fontId="46" fillId="10" borderId="0" xfId="0" applyNumberFormat="1" applyFont="1" applyFill="1" applyAlignment="1">
      <alignment horizontal="right" vertical="center" wrapText="1"/>
    </xf>
    <xf numFmtId="166" fontId="45" fillId="9" borderId="5" xfId="0" applyNumberFormat="1" applyFont="1" applyFill="1" applyBorder="1" applyAlignment="1">
      <alignment horizontal="right" vertical="center" wrapText="1"/>
    </xf>
    <xf numFmtId="3" fontId="46" fillId="9" borderId="0" xfId="3" applyNumberFormat="1" applyFont="1" applyFill="1" applyAlignment="1">
      <alignment horizontal="right" vertical="center" wrapText="1"/>
    </xf>
    <xf numFmtId="164" fontId="46" fillId="9" borderId="4" xfId="3" applyNumberFormat="1" applyFont="1" applyFill="1" applyBorder="1" applyAlignment="1">
      <alignment horizontal="right" vertical="center" wrapText="1"/>
    </xf>
    <xf numFmtId="0" fontId="46" fillId="9" borderId="0" xfId="3" applyFont="1" applyFill="1" applyAlignment="1">
      <alignment horizontal="right" vertical="center" wrapText="1"/>
    </xf>
    <xf numFmtId="0" fontId="46" fillId="9" borderId="0" xfId="3" applyFont="1" applyFill="1" applyBorder="1" applyAlignment="1">
      <alignment horizontal="right" vertical="center" wrapText="1"/>
    </xf>
    <xf numFmtId="164" fontId="46" fillId="9" borderId="0" xfId="3" applyNumberFormat="1" applyFont="1" applyFill="1" applyBorder="1" applyAlignment="1">
      <alignment horizontal="right" vertical="center" wrapText="1"/>
    </xf>
    <xf numFmtId="0" fontId="46" fillId="9" borderId="4" xfId="3" applyFont="1" applyFill="1" applyBorder="1" applyAlignment="1">
      <alignment horizontal="right" vertical="center" wrapText="1"/>
    </xf>
    <xf numFmtId="3" fontId="46" fillId="9" borderId="4" xfId="3" applyNumberFormat="1" applyFont="1" applyFill="1" applyBorder="1" applyAlignment="1">
      <alignment horizontal="right" vertical="center" wrapText="1"/>
    </xf>
    <xf numFmtId="164" fontId="46" fillId="9" borderId="0" xfId="3" applyNumberFormat="1" applyFont="1" applyFill="1" applyAlignment="1">
      <alignment horizontal="right" vertical="center" wrapText="1"/>
    </xf>
    <xf numFmtId="3" fontId="46" fillId="9" borderId="0" xfId="3" applyNumberFormat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Border="1" applyAlignment="1">
      <alignment horizontal="right" vertical="center" wrapText="1"/>
    </xf>
    <xf numFmtId="166" fontId="46" fillId="9" borderId="0" xfId="0" applyNumberFormat="1" applyFont="1" applyFill="1" applyAlignment="1">
      <alignment horizontal="right" vertical="center" wrapText="1"/>
    </xf>
    <xf numFmtId="166" fontId="46" fillId="9" borderId="4" xfId="0" applyNumberFormat="1" applyFont="1" applyFill="1" applyBorder="1" applyAlignment="1">
      <alignment horizontal="right" vertical="center" wrapText="1"/>
    </xf>
    <xf numFmtId="3" fontId="46" fillId="9" borderId="0" xfId="0" applyNumberFormat="1" applyFont="1" applyFill="1" applyAlignment="1">
      <alignment horizontal="right" vertical="center" wrapText="1"/>
    </xf>
    <xf numFmtId="3" fontId="46" fillId="9" borderId="0" xfId="0" applyNumberFormat="1" applyFont="1" applyFill="1" applyBorder="1" applyAlignment="1">
      <alignment horizontal="right" vertical="center" wrapText="1"/>
    </xf>
    <xf numFmtId="3" fontId="46" fillId="9" borderId="4" xfId="0" applyNumberFormat="1" applyFont="1" applyFill="1" applyBorder="1" applyAlignment="1">
      <alignment horizontal="right" vertical="center" wrapText="1"/>
    </xf>
    <xf numFmtId="3" fontId="46" fillId="9" borderId="10" xfId="0" applyNumberFormat="1" applyFont="1" applyFill="1" applyBorder="1" applyAlignment="1">
      <alignment horizontal="right" vertical="center" wrapText="1"/>
    </xf>
    <xf numFmtId="0" fontId="14" fillId="9" borderId="0" xfId="0" applyFont="1" applyFill="1" applyAlignment="1">
      <alignment vertical="center" wrapText="1"/>
    </xf>
    <xf numFmtId="0" fontId="12" fillId="9" borderId="0" xfId="0" applyFont="1" applyFill="1" applyAlignment="1">
      <alignment horizontal="right" vertical="center" wrapText="1"/>
    </xf>
    <xf numFmtId="0" fontId="12" fillId="9" borderId="3" xfId="0" applyFont="1" applyFill="1" applyBorder="1" applyAlignment="1">
      <alignment horizontal="right" vertical="center" wrapText="1"/>
    </xf>
    <xf numFmtId="0" fontId="12" fillId="9" borderId="2" xfId="0" applyFont="1" applyFill="1" applyBorder="1" applyAlignment="1">
      <alignment horizontal="right" vertical="center" wrapText="1"/>
    </xf>
    <xf numFmtId="0" fontId="14" fillId="9" borderId="0" xfId="0" applyFont="1" applyFill="1" applyAlignment="1">
      <alignment horizontal="center" vertical="center" wrapText="1"/>
    </xf>
    <xf numFmtId="3" fontId="12" fillId="9" borderId="0" xfId="0" applyNumberFormat="1" applyFont="1" applyFill="1" applyAlignment="1">
      <alignment horizontal="right" vertical="center" wrapText="1"/>
    </xf>
    <xf numFmtId="3" fontId="12" fillId="9" borderId="15" xfId="0" applyNumberFormat="1" applyFont="1" applyFill="1" applyBorder="1" applyAlignment="1">
      <alignment horizontal="right" vertical="center" wrapText="1"/>
    </xf>
    <xf numFmtId="3" fontId="12" fillId="9" borderId="16" xfId="0" applyNumberFormat="1" applyFont="1" applyFill="1" applyBorder="1" applyAlignment="1">
      <alignment horizontal="right" vertical="center" wrapText="1"/>
    </xf>
    <xf numFmtId="0" fontId="13" fillId="9" borderId="0" xfId="0" applyFont="1" applyFill="1"/>
    <xf numFmtId="3" fontId="12" fillId="9" borderId="0" xfId="0" applyNumberFormat="1" applyFont="1" applyFill="1" applyBorder="1" applyAlignment="1">
      <alignment horizontal="right" vertical="center" wrapText="1"/>
    </xf>
    <xf numFmtId="0" fontId="12" fillId="9" borderId="16" xfId="0" applyFont="1" applyFill="1" applyBorder="1" applyAlignment="1">
      <alignment horizontal="right" vertical="center" wrapText="1"/>
    </xf>
    <xf numFmtId="3" fontId="12" fillId="9" borderId="19" xfId="0" applyNumberFormat="1" applyFont="1" applyFill="1" applyBorder="1" applyAlignment="1">
      <alignment horizontal="right" vertical="center" wrapText="1"/>
    </xf>
    <xf numFmtId="3" fontId="12" fillId="9" borderId="20" xfId="0" applyNumberFormat="1" applyFont="1" applyFill="1" applyBorder="1" applyAlignment="1">
      <alignment horizontal="right" vertical="center" wrapText="1"/>
    </xf>
    <xf numFmtId="3" fontId="12" fillId="9" borderId="21" xfId="0" applyNumberFormat="1" applyFont="1" applyFill="1" applyBorder="1" applyAlignment="1">
      <alignment horizontal="right" vertical="center" wrapText="1"/>
    </xf>
    <xf numFmtId="3" fontId="12" fillId="9" borderId="18" xfId="0" applyNumberFormat="1" applyFont="1" applyFill="1" applyBorder="1" applyAlignment="1">
      <alignment horizontal="right" vertical="center" wrapText="1"/>
    </xf>
    <xf numFmtId="0" fontId="45" fillId="9" borderId="1" xfId="6" applyFont="1" applyFill="1" applyBorder="1" applyAlignment="1">
      <alignment horizontal="right" vertical="center" wrapText="1"/>
    </xf>
    <xf numFmtId="0" fontId="13" fillId="8" borderId="0" xfId="3" applyFont="1" applyFill="1"/>
    <xf numFmtId="0" fontId="13" fillId="10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3" fontId="17" fillId="4" borderId="0" xfId="0" applyNumberFormat="1" applyFont="1" applyFill="1" applyAlignment="1">
      <alignment horizontal="right" vertical="center" wrapText="1"/>
    </xf>
    <xf numFmtId="0" fontId="17" fillId="4" borderId="0" xfId="0" applyFont="1" applyFill="1" applyAlignment="1">
      <alignment horizontal="right" vertical="center" wrapText="1"/>
    </xf>
    <xf numFmtId="0" fontId="13" fillId="4" borderId="0" xfId="0" applyFont="1" applyFill="1" applyAlignment="1">
      <alignment horizontal="right" vertical="center" wrapText="1"/>
    </xf>
    <xf numFmtId="3" fontId="13" fillId="4" borderId="0" xfId="0" applyNumberFormat="1" applyFont="1" applyFill="1" applyAlignment="1">
      <alignment horizontal="right" vertical="center" wrapText="1"/>
    </xf>
    <xf numFmtId="0" fontId="15" fillId="4" borderId="23" xfId="0" applyFont="1" applyFill="1" applyBorder="1" applyAlignment="1">
      <alignment horizontal="right" vertical="center" wrapText="1"/>
    </xf>
    <xf numFmtId="3" fontId="13" fillId="4" borderId="23" xfId="0" applyNumberFormat="1" applyFont="1" applyFill="1" applyBorder="1" applyAlignment="1">
      <alignment horizontal="right" vertical="center" wrapText="1"/>
    </xf>
    <xf numFmtId="0" fontId="13" fillId="4" borderId="23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0" fontId="13" fillId="4" borderId="25" xfId="0" applyFont="1" applyFill="1" applyBorder="1" applyAlignment="1">
      <alignment horizontal="right" vertical="center" wrapText="1"/>
    </xf>
    <xf numFmtId="0" fontId="16" fillId="4" borderId="25" xfId="0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3" fontId="17" fillId="4" borderId="24" xfId="0" applyNumberFormat="1" applyFont="1" applyFill="1" applyBorder="1" applyAlignment="1">
      <alignment horizontal="right" vertical="center" wrapText="1"/>
    </xf>
    <xf numFmtId="0" fontId="17" fillId="4" borderId="24" xfId="0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3" fontId="15" fillId="4" borderId="23" xfId="0" applyNumberFormat="1" applyFont="1" applyFill="1" applyBorder="1" applyAlignment="1">
      <alignment horizontal="right" vertical="center" wrapText="1"/>
    </xf>
    <xf numFmtId="164" fontId="19" fillId="6" borderId="0" xfId="1" applyNumberFormat="1" applyFont="1" applyFill="1" applyAlignment="1">
      <alignment horizontal="right" vertical="center" wrapText="1"/>
    </xf>
    <xf numFmtId="3" fontId="49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3" fontId="53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53" fillId="4" borderId="24" xfId="0" applyFont="1" applyFill="1" applyBorder="1" applyAlignment="1">
      <alignment horizontal="right" vertical="center" wrapText="1"/>
    </xf>
    <xf numFmtId="3" fontId="53" fillId="4" borderId="24" xfId="0" applyNumberFormat="1" applyFont="1" applyFill="1" applyBorder="1" applyAlignment="1">
      <alignment horizontal="right" vertical="center" wrapText="1"/>
    </xf>
    <xf numFmtId="0" fontId="55" fillId="4" borderId="0" xfId="0" applyFont="1" applyFill="1" applyAlignment="1">
      <alignment horizontal="right" vertical="center" wrapText="1"/>
    </xf>
    <xf numFmtId="3" fontId="55" fillId="4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vertical="center"/>
    </xf>
    <xf numFmtId="0" fontId="49" fillId="4" borderId="0" xfId="0" applyFont="1" applyFill="1" applyAlignment="1">
      <alignment horizontal="right" vertical="center" wrapText="1"/>
    </xf>
    <xf numFmtId="3" fontId="55" fillId="4" borderId="23" xfId="0" applyNumberFormat="1" applyFont="1" applyFill="1" applyBorder="1" applyAlignment="1">
      <alignment horizontal="right" vertical="center" wrapText="1"/>
    </xf>
    <xf numFmtId="0" fontId="54" fillId="4" borderId="25" xfId="0" applyFont="1" applyFill="1" applyBorder="1" applyAlignment="1">
      <alignment horizontal="right" vertical="center" wrapText="1"/>
    </xf>
    <xf numFmtId="0" fontId="49" fillId="4" borderId="25" xfId="0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3" fontId="55" fillId="4" borderId="24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vertical="center" wrapText="1"/>
    </xf>
    <xf numFmtId="0" fontId="51" fillId="9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0" fontId="52" fillId="9" borderId="3" xfId="0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1" fillId="9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1" fillId="9" borderId="26" xfId="0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45" fillId="9" borderId="0" xfId="6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3" fillId="4" borderId="23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0" fontId="51" fillId="9" borderId="27" xfId="0" applyFont="1" applyFill="1" applyBorder="1" applyAlignment="1">
      <alignment horizontal="right" vertical="center" wrapText="1"/>
    </xf>
    <xf numFmtId="3" fontId="51" fillId="9" borderId="27" xfId="0" applyNumberFormat="1" applyFont="1" applyFill="1" applyBorder="1" applyAlignment="1">
      <alignment horizontal="right" vertical="center" wrapText="1"/>
    </xf>
    <xf numFmtId="0" fontId="39" fillId="0" borderId="0" xfId="6" applyFont="1" applyFill="1" applyBorder="1" applyAlignment="1">
      <alignment horizontal="left" vertical="center" wrapText="1" readingOrder="1"/>
    </xf>
    <xf numFmtId="0" fontId="38" fillId="0" borderId="0" xfId="3" applyFont="1" applyFill="1"/>
    <xf numFmtId="0" fontId="41" fillId="0" borderId="0" xfId="6" applyFont="1" applyFill="1" applyBorder="1" applyAlignment="1">
      <alignment horizontal="left" vertical="center" wrapText="1" readingOrder="1"/>
    </xf>
    <xf numFmtId="168" fontId="13" fillId="3" borderId="0" xfId="0" applyNumberFormat="1" applyFont="1" applyFill="1" applyBorder="1"/>
    <xf numFmtId="0" fontId="45" fillId="9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52" fillId="9" borderId="0" xfId="0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 indent="2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48" fillId="0" borderId="0" xfId="0" applyNumberFormat="1" applyFont="1" applyAlignment="1">
      <alignment vertical="center" wrapText="1"/>
    </xf>
    <xf numFmtId="0" fontId="53" fillId="4" borderId="28" xfId="0" applyFont="1" applyFill="1" applyBorder="1" applyAlignment="1">
      <alignment horizontal="right" vertical="center" wrapText="1"/>
    </xf>
    <xf numFmtId="3" fontId="53" fillId="4" borderId="28" xfId="0" applyNumberFormat="1" applyFont="1" applyFill="1" applyBorder="1" applyAlignment="1">
      <alignment horizontal="right" vertical="center" wrapText="1"/>
    </xf>
    <xf numFmtId="0" fontId="53" fillId="4" borderId="0" xfId="0" applyFont="1" applyFill="1" applyBorder="1" applyAlignment="1">
      <alignment horizontal="right" vertical="center" wrapText="1"/>
    </xf>
    <xf numFmtId="3" fontId="53" fillId="4" borderId="0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center" vertical="center" wrapText="1"/>
    </xf>
    <xf numFmtId="0" fontId="51" fillId="9" borderId="29" xfId="0" applyFont="1" applyFill="1" applyBorder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54" fillId="4" borderId="0" xfId="0" applyFont="1" applyFill="1" applyAlignment="1">
      <alignment vertical="center" wrapText="1"/>
    </xf>
    <xf numFmtId="3" fontId="54" fillId="4" borderId="0" xfId="0" applyNumberFormat="1" applyFont="1" applyFill="1" applyAlignment="1">
      <alignment vertical="center" wrapText="1"/>
    </xf>
    <xf numFmtId="0" fontId="51" fillId="9" borderId="0" xfId="0" applyFont="1" applyFill="1" applyAlignment="1">
      <alignment vertical="center" wrapText="1"/>
    </xf>
    <xf numFmtId="3" fontId="51" fillId="9" borderId="0" xfId="0" applyNumberFormat="1" applyFont="1" applyFill="1" applyAlignment="1">
      <alignment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2" fillId="0" borderId="31" xfId="0" applyFont="1" applyBorder="1" applyAlignment="1">
      <alignment horizontal="left" vertical="center"/>
    </xf>
    <xf numFmtId="0" fontId="62" fillId="11" borderId="31" xfId="0" applyFont="1" applyFill="1" applyBorder="1" applyAlignment="1">
      <alignment horizontal="right" vertical="center" wrapText="1"/>
    </xf>
    <xf numFmtId="3" fontId="62" fillId="11" borderId="3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/>
    </xf>
    <xf numFmtId="0" fontId="62" fillId="0" borderId="30" xfId="0" applyFont="1" applyBorder="1" applyAlignment="1">
      <alignment horizontal="left" vertical="center"/>
    </xf>
    <xf numFmtId="0" fontId="62" fillId="11" borderId="30" xfId="0" applyFont="1" applyFill="1" applyBorder="1" applyAlignment="1">
      <alignment horizontal="right" vertical="center" wrapText="1"/>
    </xf>
    <xf numFmtId="0" fontId="61" fillId="4" borderId="30" xfId="0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62" fillId="0" borderId="31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3" fontId="62" fillId="11" borderId="33" xfId="0" applyNumberFormat="1" applyFont="1" applyFill="1" applyBorder="1" applyAlignment="1">
      <alignment horizontal="right" vertical="center" wrapText="1"/>
    </xf>
    <xf numFmtId="3" fontId="62" fillId="11" borderId="30" xfId="0" applyNumberFormat="1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3" fontId="62" fillId="0" borderId="33" xfId="0" applyNumberFormat="1" applyFont="1" applyBorder="1" applyAlignment="1">
      <alignment horizontal="right" vertical="center" wrapText="1"/>
    </xf>
    <xf numFmtId="3" fontId="62" fillId="0" borderId="30" xfId="0" applyNumberFormat="1" applyFont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3" xfId="0" applyFont="1" applyFill="1" applyBorder="1" applyAlignment="1">
      <alignment horizontal="right" vertical="center" wrapText="1"/>
    </xf>
    <xf numFmtId="3" fontId="60" fillId="9" borderId="32" xfId="0" applyNumberFormat="1" applyFont="1" applyFill="1" applyBorder="1" applyAlignment="1">
      <alignment horizontal="right" vertical="center" wrapText="1"/>
    </xf>
    <xf numFmtId="0" fontId="60" fillId="9" borderId="34" xfId="0" applyFont="1" applyFill="1" applyBorder="1" applyAlignment="1">
      <alignment horizontal="right" vertical="center" wrapText="1"/>
    </xf>
    <xf numFmtId="3" fontId="60" fillId="9" borderId="3" xfId="0" applyNumberFormat="1" applyFont="1" applyFill="1" applyBorder="1" applyAlignment="1">
      <alignment horizontal="right" vertical="center" wrapText="1"/>
    </xf>
    <xf numFmtId="0" fontId="60" fillId="9" borderId="32" xfId="0" applyFont="1" applyFill="1" applyBorder="1" applyAlignment="1">
      <alignment horizontal="right" vertical="center" wrapText="1"/>
    </xf>
    <xf numFmtId="3" fontId="60" fillId="9" borderId="34" xfId="0" applyNumberFormat="1" applyFont="1" applyFill="1" applyBorder="1" applyAlignment="1">
      <alignment horizontal="right" vertical="center" wrapText="1"/>
    </xf>
    <xf numFmtId="0" fontId="60" fillId="9" borderId="0" xfId="0" applyFont="1" applyFill="1" applyBorder="1" applyAlignment="1">
      <alignment horizontal="justify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11" borderId="40" xfId="0" applyFont="1" applyFill="1" applyBorder="1" applyAlignment="1">
      <alignment horizontal="right" vertical="center" wrapText="1"/>
    </xf>
    <xf numFmtId="3" fontId="61" fillId="11" borderId="40" xfId="0" applyNumberFormat="1" applyFont="1" applyFill="1" applyBorder="1" applyAlignment="1">
      <alignment horizontal="right" vertical="center" wrapText="1"/>
    </xf>
    <xf numFmtId="0" fontId="60" fillId="9" borderId="37" xfId="0" applyFont="1" applyFill="1" applyBorder="1" applyAlignment="1">
      <alignment horizontal="justify" vertical="center" wrapText="1"/>
    </xf>
    <xf numFmtId="0" fontId="60" fillId="9" borderId="36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right" vertical="center" wrapText="1"/>
    </xf>
    <xf numFmtId="0" fontId="60" fillId="9" borderId="39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center" vertical="center" wrapText="1"/>
    </xf>
    <xf numFmtId="0" fontId="60" fillId="9" borderId="1" xfId="0" applyFont="1" applyFill="1" applyBorder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right" vertical="center" wrapText="1"/>
    </xf>
    <xf numFmtId="3" fontId="61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170" fontId="38" fillId="0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61" fillId="4" borderId="30" xfId="0" applyFont="1" applyFill="1" applyBorder="1" applyAlignment="1">
      <alignment horizontal="left" vertical="center"/>
    </xf>
    <xf numFmtId="3" fontId="62" fillId="0" borderId="31" xfId="0" applyNumberFormat="1" applyFont="1" applyBorder="1" applyAlignment="1">
      <alignment horizontal="right" vertical="center" wrapText="1"/>
    </xf>
    <xf numFmtId="0" fontId="63" fillId="9" borderId="0" xfId="0" applyFont="1" applyFill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5" fillId="0" borderId="0" xfId="0" applyFont="1" applyAlignment="1">
      <alignment horizontal="justify" vertical="center"/>
    </xf>
    <xf numFmtId="0" fontId="67" fillId="4" borderId="0" xfId="0" applyFont="1" applyFill="1" applyAlignment="1">
      <alignment horizontal="center" vertical="center" wrapText="1"/>
    </xf>
    <xf numFmtId="0" fontId="68" fillId="4" borderId="23" xfId="0" applyFont="1" applyFill="1" applyBorder="1" applyAlignment="1">
      <alignment horizontal="left" vertical="center" wrapText="1"/>
    </xf>
    <xf numFmtId="4" fontId="68" fillId="12" borderId="23" xfId="0" applyNumberFormat="1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8" fillId="0" borderId="23" xfId="0" applyFont="1" applyBorder="1" applyAlignment="1">
      <alignment horizontal="lef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left" vertical="center" wrapText="1"/>
    </xf>
    <xf numFmtId="0" fontId="69" fillId="12" borderId="28" xfId="0" applyFont="1" applyFill="1" applyBorder="1" applyAlignment="1">
      <alignment horizontal="right" vertical="center" wrapText="1"/>
    </xf>
    <xf numFmtId="0" fontId="69" fillId="4" borderId="0" xfId="0" applyFont="1" applyFill="1" applyAlignment="1">
      <alignment horizontal="left" vertical="center" wrapText="1"/>
    </xf>
    <xf numFmtId="0" fontId="68" fillId="4" borderId="28" xfId="0" applyFont="1" applyFill="1" applyBorder="1" applyAlignment="1">
      <alignment horizontal="left" vertical="center" wrapText="1"/>
    </xf>
    <xf numFmtId="4" fontId="68" fillId="12" borderId="28" xfId="0" applyNumberFormat="1" applyFont="1" applyFill="1" applyBorder="1" applyAlignment="1">
      <alignment horizontal="righ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 wrapText="1"/>
    </xf>
    <xf numFmtId="4" fontId="68" fillId="4" borderId="28" xfId="0" applyNumberFormat="1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4" borderId="28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0" fontId="69" fillId="12" borderId="45" xfId="0" applyFont="1" applyFill="1" applyBorder="1" applyAlignment="1">
      <alignment horizontal="right" vertical="center" wrapText="1"/>
    </xf>
    <xf numFmtId="0" fontId="73" fillId="4" borderId="47" xfId="13" applyFill="1" applyBorder="1" applyAlignment="1">
      <alignment horizontal="center" vertical="center" wrapText="1"/>
    </xf>
    <xf numFmtId="0" fontId="69" fillId="12" borderId="46" xfId="0" applyFont="1" applyFill="1" applyBorder="1" applyAlignment="1">
      <alignment horizontal="right" vertical="center" wrapText="1"/>
    </xf>
    <xf numFmtId="0" fontId="67" fillId="4" borderId="47" xfId="0" applyFont="1" applyFill="1" applyBorder="1" applyAlignment="1">
      <alignment horizontal="center" vertical="center" wrapText="1"/>
    </xf>
    <xf numFmtId="0" fontId="66" fillId="4" borderId="47" xfId="0" applyFont="1" applyFill="1" applyBorder="1" applyAlignment="1">
      <alignment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2" fillId="4" borderId="45" xfId="0" applyFont="1" applyFill="1" applyBorder="1" applyAlignment="1">
      <alignment horizontal="right" vertical="center" wrapText="1"/>
    </xf>
    <xf numFmtId="0" fontId="62" fillId="4" borderId="46" xfId="0" applyFont="1" applyFill="1" applyBorder="1" applyAlignment="1">
      <alignment horizontal="right" vertical="center" wrapText="1"/>
    </xf>
    <xf numFmtId="0" fontId="69" fillId="4" borderId="45" xfId="0" applyFont="1" applyFill="1" applyBorder="1" applyAlignment="1">
      <alignment horizontal="right" vertical="center" wrapText="1"/>
    </xf>
    <xf numFmtId="0" fontId="69" fillId="4" borderId="46" xfId="0" applyFont="1" applyFill="1" applyBorder="1" applyAlignment="1">
      <alignment horizontal="right" vertical="center" wrapText="1"/>
    </xf>
    <xf numFmtId="0" fontId="74" fillId="4" borderId="0" xfId="0" applyFont="1" applyFill="1" applyAlignment="1">
      <alignment horizontal="left" vertical="center" wrapText="1" indent="1"/>
    </xf>
    <xf numFmtId="0" fontId="31" fillId="12" borderId="0" xfId="0" applyFont="1" applyFill="1" applyAlignment="1">
      <alignment vertical="center" wrapText="1"/>
    </xf>
    <xf numFmtId="0" fontId="19" fillId="12" borderId="0" xfId="1" applyFont="1" applyFill="1" applyBorder="1"/>
    <xf numFmtId="3" fontId="31" fillId="12" borderId="0" xfId="11" applyNumberFormat="1" applyFont="1" applyFill="1" applyAlignment="1">
      <alignment horizontal="right" vertical="center" wrapText="1"/>
    </xf>
    <xf numFmtId="164" fontId="31" fillId="12" borderId="0" xfId="11" applyNumberFormat="1" applyFont="1" applyFill="1" applyBorder="1" applyAlignment="1">
      <alignment horizontal="right" vertical="center" wrapText="1"/>
    </xf>
    <xf numFmtId="0" fontId="31" fillId="12" borderId="0" xfId="11" applyFont="1" applyFill="1" applyAlignment="1">
      <alignment horizontal="right" vertical="center" wrapText="1"/>
    </xf>
    <xf numFmtId="3" fontId="32" fillId="12" borderId="0" xfId="11" applyNumberFormat="1" applyFont="1" applyFill="1" applyAlignment="1">
      <alignment horizontal="right" vertical="center" wrapText="1"/>
    </xf>
    <xf numFmtId="0" fontId="32" fillId="12" borderId="0" xfId="0" applyFont="1" applyFill="1" applyAlignment="1">
      <alignment vertical="center" wrapText="1"/>
    </xf>
    <xf numFmtId="164" fontId="32" fillId="12" borderId="0" xfId="11" applyNumberFormat="1" applyFont="1" applyFill="1" applyAlignment="1">
      <alignment horizontal="right" vertical="center" wrapText="1"/>
    </xf>
    <xf numFmtId="0" fontId="45" fillId="13" borderId="2" xfId="0" applyFont="1" applyFill="1" applyBorder="1" applyAlignment="1">
      <alignment horizontal="right" vertical="center" wrapText="1"/>
    </xf>
    <xf numFmtId="0" fontId="45" fillId="13" borderId="3" xfId="0" applyFont="1" applyFill="1" applyBorder="1" applyAlignment="1">
      <alignment horizontal="right"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32" fillId="12" borderId="0" xfId="11" applyFont="1" applyFill="1" applyBorder="1" applyAlignment="1">
      <alignment horizontal="right" vertical="center"/>
    </xf>
    <xf numFmtId="0" fontId="32" fillId="14" borderId="4" xfId="11" applyFont="1" applyFill="1" applyBorder="1"/>
    <xf numFmtId="164" fontId="32" fillId="14" borderId="4" xfId="11" applyNumberFormat="1" applyFont="1" applyFill="1" applyBorder="1" applyAlignment="1">
      <alignment horizontal="right" vertical="center"/>
    </xf>
    <xf numFmtId="0" fontId="31" fillId="12" borderId="0" xfId="1" applyFont="1" applyFill="1" applyBorder="1" applyAlignment="1">
      <alignment wrapText="1"/>
    </xf>
    <xf numFmtId="0" fontId="32" fillId="12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76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173" fontId="32" fillId="2" borderId="49" xfId="14" applyNumberFormat="1" applyFont="1" applyFill="1" applyBorder="1" applyAlignment="1">
      <alignment horizontal="right" vertical="center" wrapText="1"/>
    </xf>
    <xf numFmtId="173" fontId="32" fillId="2" borderId="50" xfId="4" applyNumberFormat="1" applyFont="1" applyFill="1" applyBorder="1" applyAlignment="1">
      <alignment horizontal="right" vertical="center" wrapText="1"/>
    </xf>
    <xf numFmtId="173" fontId="32" fillId="2" borderId="49" xfId="4" applyNumberFormat="1" applyFont="1" applyFill="1" applyBorder="1" applyAlignment="1">
      <alignment horizontal="right" vertical="center" wrapText="1"/>
    </xf>
    <xf numFmtId="173" fontId="31" fillId="2" borderId="51" xfId="4" applyNumberFormat="1" applyFont="1" applyFill="1" applyBorder="1" applyAlignment="1">
      <alignment horizontal="right" vertical="center" wrapText="1"/>
    </xf>
    <xf numFmtId="173" fontId="32" fillId="2" borderId="52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51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52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60" fillId="9" borderId="3" xfId="0" applyNumberFormat="1" applyFont="1" applyFill="1" applyBorder="1" applyAlignment="1">
      <alignment horizontal="right" vertical="center" wrapText="1"/>
    </xf>
    <xf numFmtId="0" fontId="60" fillId="9" borderId="43" xfId="0" applyFont="1" applyFill="1" applyBorder="1" applyAlignment="1">
      <alignment horizontal="right" vertical="center" wrapText="1"/>
    </xf>
    <xf numFmtId="0" fontId="60" fillId="9" borderId="41" xfId="0" applyFont="1" applyFill="1" applyBorder="1" applyAlignment="1">
      <alignment horizontal="right" vertical="center" wrapText="1"/>
    </xf>
    <xf numFmtId="0" fontId="60" fillId="9" borderId="42" xfId="0" applyFont="1" applyFill="1" applyBorder="1" applyAlignment="1">
      <alignment horizontal="right" vertical="center" wrapText="1"/>
    </xf>
    <xf numFmtId="0" fontId="60" fillId="9" borderId="44" xfId="0" applyFont="1" applyFill="1" applyBorder="1" applyAlignment="1">
      <alignment horizontal="right" vertical="center" wrapText="1"/>
    </xf>
    <xf numFmtId="0" fontId="69" fillId="9" borderId="41" xfId="0" applyFont="1" applyFill="1" applyBorder="1" applyAlignment="1">
      <alignment horizontal="right" vertical="center" wrapText="1"/>
    </xf>
    <xf numFmtId="4" fontId="60" fillId="9" borderId="41" xfId="0" applyNumberFormat="1" applyFont="1" applyFill="1" applyBorder="1" applyAlignment="1">
      <alignment horizontal="right" vertical="center" wrapText="1"/>
    </xf>
    <xf numFmtId="4" fontId="60" fillId="9" borderId="42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47" fillId="13" borderId="0" xfId="1" applyFont="1" applyFill="1" applyBorder="1" applyAlignment="1">
      <alignment horizontal="right" vertical="center" wrapText="1"/>
    </xf>
    <xf numFmtId="0" fontId="47" fillId="13" borderId="0" xfId="1" applyFont="1" applyFill="1" applyBorder="1" applyAlignment="1">
      <alignment horizontal="center" vertical="center" wrapText="1"/>
    </xf>
    <xf numFmtId="0" fontId="47" fillId="13" borderId="48" xfId="1" applyFont="1" applyFill="1" applyBorder="1" applyAlignment="1">
      <alignment horizontal="right" vertical="center" wrapText="1"/>
    </xf>
    <xf numFmtId="0" fontId="45" fillId="13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2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3" fontId="32" fillId="14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6" fillId="0" borderId="0" xfId="0" applyFont="1" applyAlignment="1">
      <alignment vertical="center" wrapText="1"/>
    </xf>
    <xf numFmtId="0" fontId="69" fillId="0" borderId="53" xfId="0" applyFont="1" applyBorder="1" applyAlignment="1">
      <alignment horizontal="left" vertical="center" wrapText="1"/>
    </xf>
    <xf numFmtId="0" fontId="69" fillId="4" borderId="54" xfId="0" applyFont="1" applyFill="1" applyBorder="1" applyAlignment="1">
      <alignment horizontal="left" vertical="center" wrapText="1"/>
    </xf>
    <xf numFmtId="0" fontId="69" fillId="4" borderId="23" xfId="0" applyFont="1" applyFill="1" applyBorder="1" applyAlignment="1">
      <alignment horizontal="left" vertical="center" wrapText="1"/>
    </xf>
    <xf numFmtId="0" fontId="60" fillId="15" borderId="0" xfId="0" applyFont="1" applyFill="1" applyAlignment="1">
      <alignment horizontal="right" vertical="center" wrapText="1"/>
    </xf>
    <xf numFmtId="0" fontId="0" fillId="15" borderId="0" xfId="0" applyFill="1" applyAlignment="1">
      <alignment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0" fillId="15" borderId="41" xfId="0" applyFont="1" applyFill="1" applyBorder="1" applyAlignment="1">
      <alignment horizontal="right" vertical="center" wrapText="1"/>
    </xf>
    <xf numFmtId="0" fontId="60" fillId="15" borderId="42" xfId="0" applyFont="1" applyFill="1" applyBorder="1" applyAlignment="1">
      <alignment horizontal="right" vertical="center" wrapText="1"/>
    </xf>
    <xf numFmtId="0" fontId="69" fillId="12" borderId="53" xfId="0" applyFont="1" applyFill="1" applyBorder="1" applyAlignment="1">
      <alignment horizontal="right" vertical="center" wrapText="1"/>
    </xf>
    <xf numFmtId="0" fontId="60" fillId="15" borderId="43" xfId="0" applyFont="1" applyFill="1" applyBorder="1" applyAlignment="1">
      <alignment horizontal="right" vertical="center" wrapText="1"/>
    </xf>
    <xf numFmtId="0" fontId="60" fillId="15" borderId="44" xfId="0" applyFont="1" applyFill="1" applyBorder="1" applyAlignment="1">
      <alignment horizontal="right" vertical="center" wrapText="1"/>
    </xf>
    <xf numFmtId="0" fontId="69" fillId="12" borderId="54" xfId="0" applyFont="1" applyFill="1" applyBorder="1" applyAlignment="1">
      <alignment horizontal="right" vertical="center" wrapText="1"/>
    </xf>
    <xf numFmtId="4" fontId="60" fillId="15" borderId="4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right" vertical="center"/>
    </xf>
    <xf numFmtId="0" fontId="69" fillId="15" borderId="41" xfId="0" applyFont="1" applyFill="1" applyBorder="1" applyAlignment="1">
      <alignment horizontal="right" vertical="center" wrapText="1"/>
    </xf>
    <xf numFmtId="0" fontId="69" fillId="4" borderId="53" xfId="0" applyFont="1" applyFill="1" applyBorder="1" applyAlignment="1">
      <alignment horizontal="right" vertical="center" wrapText="1"/>
    </xf>
    <xf numFmtId="0" fontId="69" fillId="0" borderId="28" xfId="0" applyFont="1" applyBorder="1" applyAlignment="1">
      <alignment horizontal="left" vertical="center" wrapText="1"/>
    </xf>
    <xf numFmtId="0" fontId="69" fillId="0" borderId="55" xfId="0" applyFont="1" applyBorder="1" applyAlignment="1">
      <alignment horizontal="left" vertical="center" wrapText="1"/>
    </xf>
    <xf numFmtId="4" fontId="80" fillId="0" borderId="0" xfId="3" applyNumberFormat="1" applyFont="1" applyFill="1"/>
    <xf numFmtId="0" fontId="37" fillId="5" borderId="0" xfId="6" applyFont="1" applyFill="1" applyBorder="1" applyAlignment="1">
      <alignment horizontal="left" vertical="center" wrapText="1" readingOrder="1"/>
    </xf>
    <xf numFmtId="3" fontId="37" fillId="5" borderId="0" xfId="6" applyNumberFormat="1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61" fillId="12" borderId="23" xfId="0" applyFont="1" applyFill="1" applyBorder="1" applyAlignment="1">
      <alignment horizontal="right" vertical="center" wrapText="1"/>
    </xf>
    <xf numFmtId="0" fontId="73" fillId="4" borderId="0" xfId="13" applyFill="1" applyAlignment="1">
      <alignment horizontal="left" vertical="center" wrapText="1"/>
    </xf>
    <xf numFmtId="0" fontId="69" fillId="4" borderId="57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12" borderId="57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73" fillId="4" borderId="47" xfId="13" applyFill="1" applyBorder="1" applyAlignment="1">
      <alignment horizontal="left" vertical="center" wrapText="1"/>
    </xf>
    <xf numFmtId="0" fontId="62" fillId="12" borderId="25" xfId="0" applyFont="1" applyFill="1" applyBorder="1" applyAlignment="1">
      <alignment horizontal="right" vertical="center" wrapText="1"/>
    </xf>
    <xf numFmtId="0" fontId="62" fillId="12" borderId="23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170" fontId="68" fillId="12" borderId="23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8" fillId="12" borderId="23" xfId="0" applyNumberFormat="1" applyFont="1" applyFill="1" applyBorder="1" applyAlignment="1">
      <alignment horizontal="right" vertical="center" wrapText="1"/>
    </xf>
    <xf numFmtId="174" fontId="69" fillId="4" borderId="56" xfId="0" applyNumberFormat="1" applyFont="1" applyFill="1" applyBorder="1" applyAlignment="1">
      <alignment horizontal="right" vertical="center" wrapText="1"/>
    </xf>
    <xf numFmtId="174" fontId="69" fillId="4" borderId="23" xfId="0" applyNumberFormat="1" applyFont="1" applyFill="1" applyBorder="1" applyAlignment="1">
      <alignment horizontal="right" vertical="center" wrapText="1"/>
    </xf>
    <xf numFmtId="174" fontId="60" fillId="15" borderId="44" xfId="0" applyNumberFormat="1" applyFont="1" applyFill="1" applyBorder="1" applyAlignment="1">
      <alignment horizontal="right" vertical="center" wrapText="1"/>
    </xf>
    <xf numFmtId="174" fontId="60" fillId="15" borderId="43" xfId="0" applyNumberFormat="1" applyFont="1" applyFill="1" applyBorder="1" applyAlignment="1">
      <alignment horizontal="right" vertical="center" wrapText="1"/>
    </xf>
    <xf numFmtId="174" fontId="69" fillId="12" borderId="53" xfId="0" applyNumberFormat="1" applyFont="1" applyFill="1" applyBorder="1" applyAlignment="1">
      <alignment horizontal="right" vertical="center" wrapText="1"/>
    </xf>
    <xf numFmtId="174" fontId="69" fillId="12" borderId="56" xfId="0" applyNumberFormat="1" applyFont="1" applyFill="1" applyBorder="1" applyAlignment="1">
      <alignment horizontal="right" vertical="center" wrapText="1"/>
    </xf>
    <xf numFmtId="174" fontId="69" fillId="12" borderId="23" xfId="0" applyNumberFormat="1" applyFont="1" applyFill="1" applyBorder="1" applyAlignment="1">
      <alignment horizontal="right" vertical="center" wrapText="1"/>
    </xf>
    <xf numFmtId="0" fontId="69" fillId="0" borderId="28" xfId="0" applyFont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75" fontId="60" fillId="15" borderId="3" xfId="14" applyNumberFormat="1" applyFont="1" applyFill="1" applyBorder="1" applyAlignment="1">
      <alignment horizontal="right" vertical="center" wrapText="1"/>
    </xf>
    <xf numFmtId="175" fontId="60" fillId="15" borderId="43" xfId="14" applyNumberFormat="1" applyFont="1" applyFill="1" applyBorder="1" applyAlignment="1">
      <alignment horizontal="right" vertical="center" wrapText="1"/>
    </xf>
    <xf numFmtId="175" fontId="60" fillId="15" borderId="42" xfId="14" applyNumberFormat="1" applyFont="1" applyFill="1" applyBorder="1" applyAlignment="1">
      <alignment horizontal="right" vertical="center" wrapText="1"/>
    </xf>
    <xf numFmtId="175" fontId="60" fillId="15" borderId="44" xfId="14" applyNumberFormat="1" applyFont="1" applyFill="1" applyBorder="1" applyAlignment="1">
      <alignment horizontal="right" vertical="center" wrapText="1"/>
    </xf>
    <xf numFmtId="175" fontId="60" fillId="15" borderId="41" xfId="14" applyNumberFormat="1" applyFont="1" applyFill="1" applyBorder="1" applyAlignment="1">
      <alignment horizontal="right" vertical="center" wrapText="1"/>
    </xf>
    <xf numFmtId="175" fontId="69" fillId="15" borderId="41" xfId="14" applyNumberFormat="1" applyFont="1" applyFill="1" applyBorder="1" applyAlignment="1">
      <alignment horizontal="right" vertical="center" wrapText="1"/>
    </xf>
    <xf numFmtId="3" fontId="13" fillId="3" borderId="0" xfId="3" applyNumberFormat="1" applyFont="1" applyFill="1"/>
    <xf numFmtId="0" fontId="60" fillId="15" borderId="0" xfId="0" applyFont="1" applyFill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174" fontId="61" fillId="12" borderId="23" xfId="0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" fontId="45" fillId="13" borderId="2" xfId="0" applyNumberFormat="1" applyFont="1" applyFill="1" applyBorder="1" applyAlignment="1">
      <alignment horizontal="right" vertical="center" wrapText="1"/>
    </xf>
    <xf numFmtId="174" fontId="45" fillId="13" borderId="3" xfId="0" applyNumberFormat="1" applyFont="1" applyFill="1" applyBorder="1" applyAlignment="1">
      <alignment horizontal="right" vertical="center" wrapText="1"/>
    </xf>
    <xf numFmtId="175" fontId="32" fillId="0" borderId="49" xfId="14" applyNumberFormat="1" applyFont="1" applyFill="1" applyBorder="1" applyAlignment="1">
      <alignment horizontal="right" vertical="center" wrapText="1"/>
    </xf>
    <xf numFmtId="175" fontId="32" fillId="0" borderId="50" xfId="14" applyNumberFormat="1" applyFont="1" applyFill="1" applyBorder="1" applyAlignment="1">
      <alignment horizontal="right" vertical="center" wrapText="1"/>
    </xf>
    <xf numFmtId="175" fontId="31" fillId="0" borderId="51" xfId="14" applyNumberFormat="1" applyFont="1" applyFill="1" applyBorder="1" applyAlignment="1">
      <alignment horizontal="right" vertical="center" wrapText="1"/>
    </xf>
    <xf numFmtId="175" fontId="32" fillId="0" borderId="52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9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52" xfId="14" applyNumberFormat="1" applyFont="1" applyFill="1" applyBorder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3" fontId="39" fillId="12" borderId="0" xfId="6" applyNumberFormat="1" applyFont="1" applyFill="1" applyBorder="1" applyAlignment="1">
      <alignment horizontal="right" vertical="center" wrapText="1"/>
    </xf>
    <xf numFmtId="3" fontId="41" fillId="12" borderId="0" xfId="6" applyNumberFormat="1" applyFont="1" applyFill="1" applyBorder="1" applyAlignment="1">
      <alignment horizontal="right" vertical="center" wrapText="1"/>
    </xf>
    <xf numFmtId="3" fontId="37" fillId="14" borderId="5" xfId="6" applyNumberFormat="1" applyFont="1" applyFill="1" applyBorder="1" applyAlignment="1">
      <alignment horizontal="right" vertical="center" wrapText="1"/>
    </xf>
    <xf numFmtId="3" fontId="31" fillId="14" borderId="0" xfId="3" applyNumberFormat="1" applyFont="1" applyFill="1" applyBorder="1"/>
    <xf numFmtId="3" fontId="32" fillId="14" borderId="0" xfId="3" applyNumberFormat="1" applyFont="1" applyFill="1" applyBorder="1"/>
    <xf numFmtId="3" fontId="31" fillId="14" borderId="4" xfId="3" applyNumberFormat="1" applyFont="1" applyFill="1" applyBorder="1"/>
    <xf numFmtId="0" fontId="32" fillId="0" borderId="0" xfId="3" applyFont="1" applyFill="1"/>
    <xf numFmtId="0" fontId="76" fillId="0" borderId="0" xfId="0" applyFont="1" applyFill="1"/>
    <xf numFmtId="0" fontId="69" fillId="4" borderId="28" xfId="0" applyFont="1" applyFill="1" applyBorder="1" applyAlignment="1">
      <alignment horizontal="left" vertical="center" wrapText="1"/>
    </xf>
    <xf numFmtId="0" fontId="68" fillId="0" borderId="53" xfId="0" applyFont="1" applyBorder="1" applyAlignment="1">
      <alignment horizontal="left" vertical="center" wrapText="1"/>
    </xf>
    <xf numFmtId="0" fontId="68" fillId="4" borderId="53" xfId="0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0" fontId="45" fillId="0" borderId="1" xfId="6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170" fontId="68" fillId="4" borderId="28" xfId="0" applyNumberFormat="1" applyFont="1" applyFill="1" applyBorder="1" applyAlignment="1">
      <alignment horizontal="right" vertical="center" wrapText="1"/>
    </xf>
    <xf numFmtId="170" fontId="60" fillId="15" borderId="3" xfId="0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8" fillId="12" borderId="46" xfId="0" applyFont="1" applyFill="1" applyBorder="1" applyAlignment="1">
      <alignment horizontal="right" vertical="center" wrapText="1"/>
    </xf>
    <xf numFmtId="4" fontId="60" fillId="15" borderId="58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0" xfId="0" applyFont="1" applyFill="1" applyAlignment="1">
      <alignment horizontal="center" vertical="center" wrapText="1"/>
    </xf>
    <xf numFmtId="0" fontId="60" fillId="15" borderId="3" xfId="0" applyFont="1" applyFill="1" applyBorder="1" applyAlignment="1">
      <alignment horizontal="center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41" fontId="33" fillId="0" borderId="12" xfId="3" applyNumberFormat="1" applyFont="1" applyFill="1" applyBorder="1" applyAlignment="1">
      <alignment horizontal="right" vertical="center" wrapText="1"/>
    </xf>
    <xf numFmtId="172" fontId="31" fillId="0" borderId="5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4" fontId="60" fillId="15" borderId="59" xfId="0" applyNumberFormat="1" applyFont="1" applyFill="1" applyBorder="1" applyAlignment="1">
      <alignment horizontal="right" vertical="center" wrapText="1"/>
    </xf>
    <xf numFmtId="0" fontId="69" fillId="0" borderId="54" xfId="0" applyFont="1" applyBorder="1" applyAlignment="1">
      <alignment horizontal="left" vertical="center" wrapText="1"/>
    </xf>
    <xf numFmtId="0" fontId="60" fillId="15" borderId="59" xfId="0" applyFont="1" applyFill="1" applyBorder="1" applyAlignment="1">
      <alignment horizontal="right" vertical="center" wrapText="1"/>
    </xf>
    <xf numFmtId="0" fontId="69" fillId="15" borderId="59" xfId="0" applyFont="1" applyFill="1" applyBorder="1" applyAlignment="1">
      <alignment horizontal="right" vertical="center" wrapText="1"/>
    </xf>
    <xf numFmtId="0" fontId="69" fillId="4" borderId="54" xfId="0" applyFont="1" applyFill="1" applyBorder="1" applyAlignment="1">
      <alignment horizontal="right" vertical="center" wrapText="1"/>
    </xf>
    <xf numFmtId="0" fontId="68" fillId="0" borderId="54" xfId="0" applyFont="1" applyBorder="1" applyAlignment="1">
      <alignment horizontal="left" vertical="center" wrapText="1"/>
    </xf>
    <xf numFmtId="4" fontId="68" fillId="4" borderId="23" xfId="0" applyNumberFormat="1" applyFont="1" applyFill="1" applyBorder="1" applyAlignment="1">
      <alignment horizontal="right" vertical="center" wrapText="1"/>
    </xf>
    <xf numFmtId="0" fontId="68" fillId="4" borderId="54" xfId="0" applyFont="1" applyFill="1" applyBorder="1" applyAlignment="1">
      <alignment horizontal="right" vertical="center" wrapText="1"/>
    </xf>
    <xf numFmtId="0" fontId="60" fillId="15" borderId="62" xfId="0" applyFont="1" applyFill="1" applyBorder="1" applyAlignment="1">
      <alignment horizontal="right" vertical="center" wrapText="1"/>
    </xf>
    <xf numFmtId="0" fontId="69" fillId="4" borderId="61" xfId="0" applyFont="1" applyFill="1" applyBorder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12" borderId="61" xfId="0" applyFont="1" applyFill="1" applyBorder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63" xfId="11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8" fillId="0" borderId="64" xfId="0" applyFont="1" applyBorder="1" applyAlignment="1">
      <alignment horizontal="left" vertical="center" wrapText="1"/>
    </xf>
    <xf numFmtId="0" fontId="68" fillId="4" borderId="64" xfId="0" applyFont="1" applyFill="1" applyBorder="1" applyAlignment="1">
      <alignment horizontal="right" vertical="center" wrapText="1"/>
    </xf>
    <xf numFmtId="0" fontId="0" fillId="2" borderId="0" xfId="0" applyFill="1"/>
    <xf numFmtId="0" fontId="60" fillId="2" borderId="0" xfId="0" applyFont="1" applyFill="1" applyAlignment="1">
      <alignment horizontal="right" vertical="center" wrapText="1"/>
    </xf>
    <xf numFmtId="0" fontId="63" fillId="2" borderId="0" xfId="0" applyFont="1" applyFill="1" applyAlignment="1">
      <alignment horizontal="center" vertical="center" wrapText="1"/>
    </xf>
    <xf numFmtId="0" fontId="60" fillId="2" borderId="0" xfId="0" applyFont="1" applyFill="1" applyAlignment="1">
      <alignment horizontal="center" vertical="center" wrapText="1"/>
    </xf>
    <xf numFmtId="4" fontId="13" fillId="3" borderId="0" xfId="3" applyNumberFormat="1" applyFont="1" applyFill="1"/>
    <xf numFmtId="0" fontId="47" fillId="13" borderId="0" xfId="1" applyFont="1" applyFill="1" applyAlignment="1">
      <alignment horizontal="right" vertical="center" wrapText="1"/>
    </xf>
    <xf numFmtId="3" fontId="32" fillId="5" borderId="0" xfId="3" applyNumberFormat="1" applyFont="1" applyFill="1" applyBorder="1"/>
    <xf numFmtId="3" fontId="31" fillId="5" borderId="4" xfId="3" applyNumberFormat="1" applyFont="1" applyFill="1" applyBorder="1"/>
    <xf numFmtId="3" fontId="32" fillId="2" borderId="0" xfId="3" applyNumberFormat="1" applyFont="1" applyFill="1" applyBorder="1"/>
    <xf numFmtId="3" fontId="31" fillId="2" borderId="4" xfId="3" applyNumberFormat="1" applyFont="1" applyFill="1" applyBorder="1"/>
    <xf numFmtId="0" fontId="68" fillId="4" borderId="0" xfId="0" applyFont="1" applyFill="1" applyBorder="1" applyAlignment="1">
      <alignment horizontal="left" vertical="center" wrapText="1"/>
    </xf>
    <xf numFmtId="170" fontId="68" fillId="4" borderId="0" xfId="0" applyNumberFormat="1" applyFont="1" applyFill="1" applyBorder="1" applyAlignment="1">
      <alignment horizontal="right" vertical="center" wrapText="1"/>
    </xf>
    <xf numFmtId="170" fontId="60" fillId="0" borderId="0" xfId="0" applyNumberFormat="1" applyFont="1" applyFill="1" applyBorder="1" applyAlignment="1">
      <alignment horizontal="right" vertical="center" wrapText="1"/>
    </xf>
    <xf numFmtId="0" fontId="44" fillId="0" borderId="0" xfId="0" applyFont="1"/>
    <xf numFmtId="170" fontId="82" fillId="12" borderId="65" xfId="0" applyNumberFormat="1" applyFont="1" applyFill="1" applyBorder="1" applyAlignment="1">
      <alignment horizontal="left" vertical="center" wrapText="1"/>
    </xf>
    <xf numFmtId="170" fontId="82" fillId="12" borderId="65" xfId="0" applyNumberFormat="1" applyFont="1" applyFill="1" applyBorder="1" applyAlignment="1">
      <alignment horizontal="right" vertical="center" wrapText="1"/>
    </xf>
    <xf numFmtId="170" fontId="83" fillId="15" borderId="65" xfId="0" applyNumberFormat="1" applyFont="1" applyFill="1" applyBorder="1" applyAlignment="1">
      <alignment horizontal="right" vertical="center" wrapText="1"/>
    </xf>
    <xf numFmtId="170" fontId="84" fillId="12" borderId="0" xfId="0" applyNumberFormat="1" applyFont="1" applyFill="1" applyBorder="1" applyAlignment="1">
      <alignment horizontal="left" vertical="center" wrapText="1"/>
    </xf>
    <xf numFmtId="170" fontId="84" fillId="12" borderId="0" xfId="0" applyNumberFormat="1" applyFont="1" applyFill="1" applyBorder="1" applyAlignment="1">
      <alignment horizontal="right" vertical="center" wrapText="1"/>
    </xf>
    <xf numFmtId="170" fontId="83" fillId="15" borderId="42" xfId="0" applyNumberFormat="1" applyFont="1" applyFill="1" applyBorder="1" applyAlignment="1">
      <alignment horizontal="right" vertical="center" wrapText="1"/>
    </xf>
    <xf numFmtId="170" fontId="84" fillId="12" borderId="51" xfId="0" applyNumberFormat="1" applyFont="1" applyFill="1" applyBorder="1" applyAlignment="1">
      <alignment horizontal="left" vertical="center" wrapText="1"/>
    </xf>
    <xf numFmtId="170" fontId="84" fillId="12" borderId="51" xfId="0" applyNumberFormat="1" applyFont="1" applyFill="1" applyBorder="1" applyAlignment="1">
      <alignment horizontal="right" vertical="center" wrapText="1"/>
    </xf>
    <xf numFmtId="170" fontId="83" fillId="15" borderId="71" xfId="0" applyNumberFormat="1" applyFont="1" applyFill="1" applyBorder="1" applyAlignment="1">
      <alignment horizontal="right" vertical="center" wrapText="1"/>
    </xf>
    <xf numFmtId="170" fontId="83" fillId="15" borderId="72" xfId="0" applyNumberFormat="1" applyFont="1" applyFill="1" applyBorder="1" applyAlignment="1">
      <alignment horizontal="right" vertical="center" wrapText="1"/>
    </xf>
    <xf numFmtId="170" fontId="82" fillId="0" borderId="65" xfId="0" applyNumberFormat="1" applyFont="1" applyFill="1" applyBorder="1" applyAlignment="1">
      <alignment horizontal="left" vertical="center" wrapText="1"/>
    </xf>
    <xf numFmtId="170" fontId="82" fillId="0" borderId="65" xfId="0" applyNumberFormat="1" applyFont="1" applyFill="1" applyBorder="1" applyAlignment="1">
      <alignment horizontal="right" vertical="center" wrapText="1"/>
    </xf>
    <xf numFmtId="170" fontId="84" fillId="0" borderId="0" xfId="0" applyNumberFormat="1" applyFont="1" applyFill="1" applyBorder="1" applyAlignment="1">
      <alignment horizontal="left" vertical="center" wrapText="1"/>
    </xf>
    <xf numFmtId="170" fontId="84" fillId="0" borderId="0" xfId="0" applyNumberFormat="1" applyFont="1" applyFill="1" applyBorder="1" applyAlignment="1">
      <alignment horizontal="right" vertical="center" wrapText="1"/>
    </xf>
    <xf numFmtId="170" fontId="84" fillId="0" borderId="51" xfId="0" applyNumberFormat="1" applyFont="1" applyFill="1" applyBorder="1" applyAlignment="1">
      <alignment horizontal="left" vertical="center" wrapText="1"/>
    </xf>
    <xf numFmtId="170" fontId="84" fillId="0" borderId="51" xfId="0" applyNumberFormat="1" applyFont="1" applyFill="1" applyBorder="1" applyAlignment="1">
      <alignment horizontal="right" vertical="center" wrapText="1"/>
    </xf>
    <xf numFmtId="170" fontId="82" fillId="12" borderId="63" xfId="0" applyNumberFormat="1" applyFont="1" applyFill="1" applyBorder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2" fillId="0" borderId="73" xfId="0" applyNumberFormat="1" applyFont="1" applyFill="1" applyBorder="1" applyAlignment="1">
      <alignment horizontal="right" vertical="center" wrapText="1"/>
    </xf>
    <xf numFmtId="170" fontId="83" fillId="15" borderId="73" xfId="0" applyNumberFormat="1" applyFont="1" applyFill="1" applyBorder="1" applyAlignment="1">
      <alignment horizontal="right" vertical="center" wrapText="1"/>
    </xf>
    <xf numFmtId="170" fontId="44" fillId="0" borderId="28" xfId="0" applyNumberFormat="1" applyFont="1" applyBorder="1" applyAlignment="1">
      <alignment horizontal="right" vertical="center"/>
    </xf>
    <xf numFmtId="170" fontId="84" fillId="0" borderId="74" xfId="0" applyNumberFormat="1" applyFont="1" applyFill="1" applyBorder="1" applyAlignment="1">
      <alignment horizontal="right" vertical="center" wrapText="1"/>
    </xf>
    <xf numFmtId="170" fontId="82" fillId="12" borderId="63" xfId="0" applyNumberFormat="1" applyFont="1" applyFill="1" applyBorder="1" applyAlignment="1">
      <alignment horizontal="left" vertical="center" wrapText="1"/>
    </xf>
    <xf numFmtId="170" fontId="44" fillId="0" borderId="28" xfId="0" applyNumberFormat="1" applyFont="1" applyBorder="1" applyAlignment="1">
      <alignment horizontal="left" vertical="center"/>
    </xf>
    <xf numFmtId="170" fontId="82" fillId="0" borderId="73" xfId="0" applyNumberFormat="1" applyFont="1" applyFill="1" applyBorder="1" applyAlignment="1">
      <alignment horizontal="left" vertical="center" wrapText="1"/>
    </xf>
    <xf numFmtId="0" fontId="83" fillId="15" borderId="0" xfId="0" applyFont="1" applyFill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2" fillId="12" borderId="0" xfId="0" applyNumberFormat="1" applyFont="1" applyFill="1" applyBorder="1" applyAlignment="1">
      <alignment horizontal="right" vertical="center" wrapText="1"/>
    </xf>
    <xf numFmtId="0" fontId="69" fillId="12" borderId="51" xfId="0" applyFont="1" applyFill="1" applyBorder="1" applyAlignment="1">
      <alignment horizontal="right" vertical="center" wrapText="1"/>
    </xf>
    <xf numFmtId="0" fontId="77" fillId="0" borderId="0" xfId="2" applyFont="1" applyFill="1" applyAlignment="1">
      <alignment horizontal="left"/>
    </xf>
    <xf numFmtId="0" fontId="48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47" fillId="13" borderId="0" xfId="1" applyFont="1" applyFill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0" fontId="31" fillId="0" borderId="0" xfId="0" applyFont="1" applyFill="1" applyAlignment="1">
      <alignment horizontal="justify" vertical="center" wrapText="1"/>
    </xf>
    <xf numFmtId="0" fontId="32" fillId="0" borderId="0" xfId="0" applyFont="1" applyFill="1" applyAlignment="1">
      <alignment vertical="center" wrapText="1"/>
    </xf>
    <xf numFmtId="170" fontId="82" fillId="16" borderId="65" xfId="0" applyNumberFormat="1" applyFont="1" applyFill="1" applyBorder="1" applyAlignment="1">
      <alignment horizontal="left" vertical="center" wrapText="1"/>
    </xf>
    <xf numFmtId="0" fontId="32" fillId="2" borderId="0" xfId="3" applyFont="1" applyFill="1"/>
    <xf numFmtId="0" fontId="76" fillId="2" borderId="0" xfId="0" applyFont="1" applyFill="1"/>
    <xf numFmtId="170" fontId="82" fillId="0" borderId="51" xfId="0" applyNumberFormat="1" applyFont="1" applyFill="1" applyBorder="1" applyAlignment="1">
      <alignment horizontal="left" vertical="center" wrapText="1"/>
    </xf>
    <xf numFmtId="0" fontId="85" fillId="0" borderId="0" xfId="0" applyFont="1"/>
    <xf numFmtId="170" fontId="82" fillId="0" borderId="51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176" fontId="61" fillId="16" borderId="51" xfId="0" applyNumberFormat="1" applyFont="1" applyFill="1" applyBorder="1" applyAlignment="1">
      <alignment horizontal="right" vertical="center" wrapText="1"/>
    </xf>
    <xf numFmtId="176" fontId="61" fillId="17" borderId="51" xfId="0" applyNumberFormat="1" applyFont="1" applyFill="1" applyBorder="1" applyAlignment="1">
      <alignment horizontal="right" vertical="center" wrapText="1"/>
    </xf>
    <xf numFmtId="169" fontId="86" fillId="18" borderId="75" xfId="0" applyNumberFormat="1" applyFont="1" applyFill="1" applyBorder="1" applyAlignment="1">
      <alignment horizontal="right" vertical="center" wrapText="1"/>
    </xf>
    <xf numFmtId="176" fontId="62" fillId="16" borderId="52" xfId="14" applyNumberFormat="1" applyFont="1" applyFill="1" applyBorder="1" applyAlignment="1">
      <alignment horizontal="right" vertical="center" wrapText="1"/>
    </xf>
    <xf numFmtId="176" fontId="62" fillId="12" borderId="52" xfId="14" applyNumberFormat="1" applyFont="1" applyFill="1" applyBorder="1" applyAlignment="1">
      <alignment horizontal="right" vertical="center" wrapText="1"/>
    </xf>
    <xf numFmtId="176" fontId="62" fillId="16" borderId="76" xfId="14" applyNumberFormat="1" applyFont="1" applyFill="1" applyBorder="1" applyAlignment="1">
      <alignment horizontal="right" vertical="center" wrapText="1"/>
    </xf>
    <xf numFmtId="176" fontId="62" fillId="12" borderId="76" xfId="14" applyNumberFormat="1" applyFont="1" applyFill="1" applyBorder="1" applyAlignment="1">
      <alignment horizontal="right" vertical="center" wrapText="1"/>
    </xf>
    <xf numFmtId="176" fontId="62" fillId="16" borderId="51" xfId="0" applyNumberFormat="1" applyFont="1" applyFill="1" applyBorder="1" applyAlignment="1">
      <alignment horizontal="right" vertical="center" wrapText="1"/>
    </xf>
    <xf numFmtId="176" fontId="62" fillId="12" borderId="51" xfId="0" applyNumberFormat="1" applyFont="1" applyFill="1" applyBorder="1" applyAlignment="1">
      <alignment horizontal="right" vertical="center" wrapText="1"/>
    </xf>
    <xf numFmtId="176" fontId="61" fillId="12" borderId="51" xfId="0" applyNumberFormat="1" applyFont="1" applyFill="1" applyBorder="1" applyAlignment="1">
      <alignment horizontal="right" vertical="center" wrapText="1"/>
    </xf>
    <xf numFmtId="173" fontId="87" fillId="0" borderId="52" xfId="14" applyNumberFormat="1" applyFont="1" applyBorder="1"/>
    <xf numFmtId="173" fontId="87" fillId="0" borderId="52" xfId="2" applyNumberFormat="1" applyFont="1" applyBorder="1"/>
    <xf numFmtId="169" fontId="62" fillId="18" borderId="75" xfId="0" applyNumberFormat="1" applyFont="1" applyFill="1" applyBorder="1" applyAlignment="1">
      <alignment horizontal="right" vertical="center" wrapText="1"/>
    </xf>
    <xf numFmtId="176" fontId="61" fillId="2" borderId="51" xfId="0" applyNumberFormat="1" applyFont="1" applyFill="1" applyBorder="1" applyAlignment="1">
      <alignment horizontal="right" vertical="center" wrapText="1"/>
    </xf>
    <xf numFmtId="176" fontId="62" fillId="2" borderId="50" xfId="0" applyNumberFormat="1" applyFont="1" applyFill="1" applyBorder="1" applyAlignment="1">
      <alignment horizontal="right" vertical="center" wrapText="1"/>
    </xf>
    <xf numFmtId="176" fontId="62" fillId="2" borderId="52" xfId="0" applyNumberFormat="1" applyFont="1" applyFill="1" applyBorder="1" applyAlignment="1">
      <alignment horizontal="right" vertical="center" wrapText="1"/>
    </xf>
    <xf numFmtId="176" fontId="62" fillId="2" borderId="51" xfId="0" applyNumberFormat="1" applyFont="1" applyFill="1" applyBorder="1" applyAlignment="1">
      <alignment horizontal="right" vertical="center" wrapText="1"/>
    </xf>
    <xf numFmtId="170" fontId="86" fillId="18" borderId="75" xfId="0" applyNumberFormat="1" applyFont="1" applyFill="1" applyBorder="1" applyAlignment="1">
      <alignment horizontal="right" vertical="center" wrapText="1"/>
    </xf>
    <xf numFmtId="0" fontId="89" fillId="19" borderId="0" xfId="4" applyFont="1" applyFill="1" applyBorder="1" applyAlignment="1">
      <alignment horizontal="right" vertical="center" wrapText="1"/>
    </xf>
    <xf numFmtId="0" fontId="90" fillId="0" borderId="51" xfId="0" applyFont="1" applyFill="1" applyBorder="1" applyAlignment="1">
      <alignment horizontal="left" vertical="center" wrapText="1"/>
    </xf>
    <xf numFmtId="176" fontId="90" fillId="20" borderId="51" xfId="0" applyNumberFormat="1" applyFont="1" applyFill="1" applyBorder="1" applyAlignment="1">
      <alignment horizontal="right" vertical="center" wrapText="1"/>
    </xf>
    <xf numFmtId="0" fontId="91" fillId="0" borderId="50" xfId="0" applyFont="1" applyFill="1" applyBorder="1" applyAlignment="1">
      <alignment horizontal="left" vertical="center" wrapText="1"/>
    </xf>
    <xf numFmtId="176" fontId="91" fillId="20" borderId="52" xfId="14" applyNumberFormat="1" applyFont="1" applyFill="1" applyBorder="1" applyAlignment="1">
      <alignment horizontal="right" vertical="center" wrapText="1"/>
    </xf>
    <xf numFmtId="0" fontId="91" fillId="0" borderId="52" xfId="0" applyFont="1" applyFill="1" applyBorder="1" applyAlignment="1">
      <alignment horizontal="left" vertical="center" wrapText="1"/>
    </xf>
    <xf numFmtId="176" fontId="91" fillId="20" borderId="76" xfId="14" applyNumberFormat="1" applyFont="1" applyFill="1" applyBorder="1" applyAlignment="1">
      <alignment horizontal="right" vertical="center" wrapText="1"/>
    </xf>
    <xf numFmtId="176" fontId="91" fillId="20" borderId="51" xfId="0" applyNumberFormat="1" applyFont="1" applyFill="1" applyBorder="1" applyAlignment="1">
      <alignment horizontal="right" vertical="center" wrapText="1"/>
    </xf>
    <xf numFmtId="0" fontId="91" fillId="21" borderId="52" xfId="0" applyFont="1" applyFill="1" applyBorder="1" applyAlignment="1">
      <alignment horizontal="left" vertical="center" wrapText="1"/>
    </xf>
    <xf numFmtId="0" fontId="92" fillId="0" borderId="52" xfId="2" applyFont="1" applyFill="1" applyBorder="1" applyAlignment="1">
      <alignment horizontal="left" wrapText="1"/>
    </xf>
    <xf numFmtId="173" fontId="92" fillId="0" borderId="52" xfId="14" applyNumberFormat="1" applyFont="1" applyFill="1" applyBorder="1"/>
    <xf numFmtId="176" fontId="90" fillId="21" borderId="51" xfId="0" applyNumberFormat="1" applyFont="1" applyFill="1" applyBorder="1" applyAlignment="1">
      <alignment horizontal="right" vertical="center" wrapText="1"/>
    </xf>
    <xf numFmtId="176" fontId="91" fillId="21" borderId="50" xfId="0" applyNumberFormat="1" applyFont="1" applyFill="1" applyBorder="1" applyAlignment="1">
      <alignment horizontal="right" vertical="center" wrapText="1"/>
    </xf>
    <xf numFmtId="176" fontId="91" fillId="21" borderId="52" xfId="0" applyNumberFormat="1" applyFont="1" applyFill="1" applyBorder="1" applyAlignment="1">
      <alignment horizontal="right" vertical="center" wrapText="1"/>
    </xf>
    <xf numFmtId="176" fontId="91" fillId="21" borderId="51" xfId="0" applyNumberFormat="1" applyFont="1" applyFill="1" applyBorder="1" applyAlignment="1">
      <alignment horizontal="right" vertical="center" wrapText="1"/>
    </xf>
    <xf numFmtId="3" fontId="39" fillId="2" borderId="0" xfId="6" applyNumberFormat="1" applyFont="1" applyFill="1" applyBorder="1" applyAlignment="1">
      <alignment horizontal="right" vertical="center" wrapText="1"/>
    </xf>
    <xf numFmtId="3" fontId="41" fillId="2" borderId="0" xfId="6" applyNumberFormat="1" applyFont="1" applyFill="1" applyBorder="1" applyAlignment="1">
      <alignment horizontal="right" vertical="center" wrapText="1"/>
    </xf>
    <xf numFmtId="3" fontId="39" fillId="2" borderId="0" xfId="6" applyNumberFormat="1" applyFont="1" applyFill="1" applyBorder="1" applyAlignment="1">
      <alignment horizontal="right" vertical="center"/>
    </xf>
    <xf numFmtId="3" fontId="41" fillId="2" borderId="0" xfId="6" applyNumberFormat="1" applyFont="1" applyFill="1" applyBorder="1" applyAlignment="1">
      <alignment horizontal="right" vertical="center"/>
    </xf>
    <xf numFmtId="3" fontId="13" fillId="12" borderId="0" xfId="3" applyNumberFormat="1" applyFont="1" applyFill="1" applyBorder="1"/>
    <xf numFmtId="3" fontId="17" fillId="12" borderId="4" xfId="3" applyNumberFormat="1" applyFont="1" applyFill="1" applyBorder="1"/>
    <xf numFmtId="0" fontId="95" fillId="5" borderId="0" xfId="11" applyFont="1" applyFill="1"/>
    <xf numFmtId="164" fontId="13" fillId="12" borderId="0" xfId="11" applyNumberFormat="1" applyFont="1" applyFill="1" applyAlignment="1">
      <alignment horizontal="right" vertical="center" wrapText="1"/>
    </xf>
    <xf numFmtId="170" fontId="31" fillId="2" borderId="11" xfId="3" applyNumberFormat="1" applyFont="1" applyFill="1" applyBorder="1" applyAlignment="1">
      <alignment horizontal="right" vertical="center" wrapText="1"/>
    </xf>
    <xf numFmtId="172" fontId="32" fillId="2" borderId="0" xfId="3" applyNumberFormat="1" applyFont="1" applyFill="1" applyAlignment="1">
      <alignment horizontal="right" vertical="center" wrapText="1"/>
    </xf>
    <xf numFmtId="0" fontId="34" fillId="5" borderId="0" xfId="3" applyFont="1" applyFill="1"/>
    <xf numFmtId="172" fontId="32" fillId="2" borderId="0" xfId="3" applyNumberFormat="1" applyFont="1" applyFill="1" applyBorder="1" applyAlignment="1">
      <alignment horizontal="right" vertical="center" wrapText="1"/>
    </xf>
    <xf numFmtId="172" fontId="31" fillId="2" borderId="11" xfId="3" applyNumberFormat="1" applyFont="1" applyFill="1" applyBorder="1" applyAlignment="1">
      <alignment horizontal="right" vertical="center" wrapText="1"/>
    </xf>
    <xf numFmtId="0" fontId="32" fillId="5" borderId="0" xfId="3" applyFont="1" applyFill="1"/>
    <xf numFmtId="172" fontId="31" fillId="2" borderId="5" xfId="3" applyNumberFormat="1" applyFont="1" applyFill="1" applyBorder="1" applyAlignment="1">
      <alignment horizontal="right" vertical="center" wrapText="1"/>
    </xf>
    <xf numFmtId="172" fontId="31" fillId="2" borderId="12" xfId="3" applyNumberFormat="1" applyFont="1" applyFill="1" applyBorder="1" applyAlignment="1">
      <alignment horizontal="right" vertical="center" wrapText="1"/>
    </xf>
    <xf numFmtId="172" fontId="31" fillId="2" borderId="13" xfId="3" applyNumberFormat="1" applyFont="1" applyFill="1" applyBorder="1" applyAlignment="1">
      <alignment horizontal="right" vertical="center" wrapText="1"/>
    </xf>
    <xf numFmtId="0" fontId="90" fillId="12" borderId="51" xfId="0" applyFont="1" applyFill="1" applyBorder="1" applyAlignment="1">
      <alignment horizontal="left" vertical="center" wrapText="1"/>
    </xf>
    <xf numFmtId="0" fontId="91" fillId="12" borderId="50" xfId="0" applyFont="1" applyFill="1" applyBorder="1" applyAlignment="1">
      <alignment horizontal="left" vertical="center" wrapText="1"/>
    </xf>
    <xf numFmtId="0" fontId="91" fillId="12" borderId="52" xfId="0" applyFont="1" applyFill="1" applyBorder="1" applyAlignment="1">
      <alignment horizontal="left" vertical="center" wrapText="1"/>
    </xf>
    <xf numFmtId="0" fontId="91" fillId="12" borderId="51" xfId="0" applyFont="1" applyFill="1" applyBorder="1" applyAlignment="1">
      <alignment horizontal="left" vertical="center" wrapText="1"/>
    </xf>
    <xf numFmtId="0" fontId="91" fillId="20" borderId="52" xfId="0" applyFont="1" applyFill="1" applyBorder="1" applyAlignment="1">
      <alignment horizontal="left" vertical="center" wrapText="1"/>
    </xf>
    <xf numFmtId="0" fontId="90" fillId="20" borderId="51" xfId="0" applyFont="1" applyFill="1" applyBorder="1" applyAlignment="1">
      <alignment horizontal="left" vertical="center" wrapText="1"/>
    </xf>
    <xf numFmtId="4" fontId="90" fillId="20" borderId="51" xfId="0" applyNumberFormat="1" applyFont="1" applyFill="1" applyBorder="1" applyAlignment="1">
      <alignment horizontal="left" vertical="center" wrapText="1"/>
    </xf>
    <xf numFmtId="0" fontId="47" fillId="13" borderId="0" xfId="1" applyFont="1" applyFill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176" fontId="31" fillId="0" borderId="11" xfId="3" applyNumberFormat="1" applyFont="1" applyFill="1" applyBorder="1" applyAlignment="1">
      <alignment horizontal="right" vertical="center" wrapText="1"/>
    </xf>
    <xf numFmtId="175" fontId="32" fillId="22" borderId="0" xfId="14" applyNumberFormat="1" applyFont="1" applyFill="1" applyBorder="1" applyAlignment="1">
      <alignment horizontal="right" vertical="center" wrapText="1"/>
    </xf>
    <xf numFmtId="41" fontId="33" fillId="0" borderId="0" xfId="3" applyNumberFormat="1" applyFont="1" applyFill="1" applyBorder="1" applyAlignment="1">
      <alignment horizontal="right" vertical="center" wrapText="1"/>
    </xf>
    <xf numFmtId="49" fontId="90" fillId="20" borderId="51" xfId="0" applyNumberFormat="1" applyFont="1" applyFill="1" applyBorder="1" applyAlignment="1">
      <alignment horizontal="left" vertical="center" wrapText="1"/>
    </xf>
    <xf numFmtId="4" fontId="68" fillId="12" borderId="68" xfId="0" applyNumberFormat="1" applyFont="1" applyFill="1" applyBorder="1" applyAlignment="1">
      <alignment horizontal="right" vertical="center" wrapText="1"/>
    </xf>
    <xf numFmtId="0" fontId="68" fillId="12" borderId="68" xfId="0" applyFont="1" applyFill="1" applyBorder="1" applyAlignment="1">
      <alignment horizontal="right" vertical="center" wrapText="1"/>
    </xf>
    <xf numFmtId="4" fontId="68" fillId="12" borderId="51" xfId="0" applyNumberFormat="1" applyFont="1" applyFill="1" applyBorder="1" applyAlignment="1">
      <alignment horizontal="right" vertical="center" wrapText="1"/>
    </xf>
    <xf numFmtId="0" fontId="68" fillId="12" borderId="51" xfId="0" applyFont="1" applyFill="1" applyBorder="1" applyAlignment="1">
      <alignment horizontal="right" vertical="center" wrapText="1"/>
    </xf>
    <xf numFmtId="0" fontId="62" fillId="0" borderId="51" xfId="0" applyFont="1" applyBorder="1" applyAlignment="1">
      <alignment horizontal="right" vertical="center"/>
    </xf>
    <xf numFmtId="4" fontId="68" fillId="4" borderId="51" xfId="0" applyNumberFormat="1" applyFont="1" applyFill="1" applyBorder="1" applyAlignment="1">
      <alignment horizontal="right" vertical="center" wrapText="1"/>
    </xf>
    <xf numFmtId="0" fontId="68" fillId="4" borderId="51" xfId="0" applyFont="1" applyFill="1" applyBorder="1" applyAlignment="1">
      <alignment horizontal="right" vertical="center" wrapText="1"/>
    </xf>
    <xf numFmtId="0" fontId="69" fillId="4" borderId="51" xfId="0" applyFont="1" applyFill="1" applyBorder="1" applyAlignment="1">
      <alignment horizontal="right" vertical="center" wrapText="1"/>
    </xf>
    <xf numFmtId="3" fontId="10" fillId="0" borderId="0" xfId="6" applyNumberFormat="1" applyFont="1" applyFill="1" applyBorder="1" applyAlignment="1">
      <alignment horizontal="right" vertical="center"/>
    </xf>
    <xf numFmtId="3" fontId="93" fillId="0" borderId="0" xfId="6" applyNumberFormat="1" applyFont="1" applyFill="1" applyBorder="1" applyAlignment="1">
      <alignment horizontal="right" vertical="center"/>
    </xf>
    <xf numFmtId="3" fontId="94" fillId="0" borderId="5" xfId="6" applyNumberFormat="1" applyFont="1" applyFill="1" applyBorder="1" applyAlignment="1">
      <alignment horizontal="right" vertical="center" wrapText="1"/>
    </xf>
    <xf numFmtId="3" fontId="94" fillId="14" borderId="5" xfId="6" applyNumberFormat="1" applyFont="1" applyFill="1" applyBorder="1" applyAlignment="1">
      <alignment horizontal="right" vertical="center" wrapText="1"/>
    </xf>
    <xf numFmtId="3" fontId="13" fillId="0" borderId="0" xfId="3" applyNumberFormat="1" applyFont="1" applyFill="1" applyBorder="1"/>
    <xf numFmtId="3" fontId="17" fillId="0" borderId="4" xfId="3" applyNumberFormat="1" applyFont="1" applyFill="1" applyBorder="1"/>
    <xf numFmtId="174" fontId="0" fillId="0" borderId="0" xfId="0" applyNumberFormat="1"/>
    <xf numFmtId="14" fontId="82" fillId="12" borderId="63" xfId="0" applyNumberFormat="1" applyFont="1" applyFill="1" applyBorder="1" applyAlignment="1">
      <alignment horizontal="left" vertical="center" wrapText="1"/>
    </xf>
    <xf numFmtId="49" fontId="82" fillId="16" borderId="65" xfId="0" applyNumberFormat="1" applyFont="1" applyFill="1" applyBorder="1" applyAlignment="1">
      <alignment horizontal="left" vertical="center" wrapText="1"/>
    </xf>
    <xf numFmtId="49" fontId="82" fillId="0" borderId="73" xfId="0" applyNumberFormat="1" applyFont="1" applyFill="1" applyBorder="1" applyAlignment="1">
      <alignment horizontal="left" vertical="center" wrapText="1"/>
    </xf>
    <xf numFmtId="0" fontId="47" fillId="13" borderId="0" xfId="1" applyFont="1" applyFill="1" applyAlignment="1">
      <alignment horizontal="right" vertical="center" wrapText="1"/>
    </xf>
    <xf numFmtId="170" fontId="96" fillId="16" borderId="65" xfId="0" applyNumberFormat="1" applyFont="1" applyFill="1" applyBorder="1" applyAlignment="1">
      <alignment horizontal="left" vertical="center" wrapText="1"/>
    </xf>
    <xf numFmtId="170" fontId="97" fillId="15" borderId="71" xfId="0" applyNumberFormat="1" applyFont="1" applyFill="1" applyBorder="1" applyAlignment="1">
      <alignment horizontal="right" vertical="center" wrapText="1"/>
    </xf>
    <xf numFmtId="0" fontId="47" fillId="9" borderId="0" xfId="0" applyFont="1" applyFill="1" applyAlignment="1">
      <alignment horizontal="right" wrapText="1"/>
    </xf>
    <xf numFmtId="175" fontId="32" fillId="22" borderId="0" xfId="3" applyNumberFormat="1" applyFont="1" applyFill="1" applyBorder="1" applyAlignment="1">
      <alignment horizontal="right" wrapText="1"/>
    </xf>
    <xf numFmtId="175" fontId="32" fillId="22" borderId="50" xfId="3" applyNumberFormat="1" applyFont="1" applyFill="1" applyBorder="1" applyAlignment="1">
      <alignment horizontal="right" wrapText="1"/>
    </xf>
    <xf numFmtId="175" fontId="13" fillId="22" borderId="50" xfId="3" applyNumberFormat="1" applyFont="1" applyFill="1" applyBorder="1" applyAlignment="1">
      <alignment horizontal="right" wrapText="1"/>
    </xf>
    <xf numFmtId="175" fontId="32" fillId="22" borderId="68" xfId="3" applyNumberFormat="1" applyFont="1" applyFill="1" applyBorder="1" applyAlignment="1">
      <alignment horizontal="right" wrapText="1"/>
    </xf>
    <xf numFmtId="175" fontId="32" fillId="22" borderId="49" xfId="3" applyNumberFormat="1" applyFont="1" applyFill="1" applyBorder="1" applyAlignment="1">
      <alignment horizontal="right" wrapText="1"/>
    </xf>
    <xf numFmtId="175" fontId="0" fillId="22" borderId="50" xfId="0" applyNumberFormat="1" applyFill="1" applyBorder="1" applyAlignment="1">
      <alignment horizontal="right" wrapText="1"/>
    </xf>
    <xf numFmtId="175" fontId="48" fillId="22" borderId="50" xfId="0" applyNumberFormat="1" applyFont="1" applyFill="1" applyBorder="1" applyAlignment="1">
      <alignment horizontal="right" vertical="center" wrapText="1"/>
    </xf>
    <xf numFmtId="175" fontId="13" fillId="22" borderId="0" xfId="3" applyNumberFormat="1" applyFont="1" applyFill="1" applyBorder="1" applyAlignment="1">
      <alignment horizontal="right" wrapText="1"/>
    </xf>
    <xf numFmtId="175" fontId="32" fillId="22" borderId="79" xfId="3" applyNumberFormat="1" applyFont="1" applyFill="1" applyBorder="1" applyAlignment="1">
      <alignment horizontal="right" wrapText="1"/>
    </xf>
    <xf numFmtId="175" fontId="13" fillId="22" borderId="52" xfId="3" applyNumberFormat="1" applyFont="1" applyFill="1" applyBorder="1" applyAlignment="1">
      <alignment horizontal="right" wrapText="1"/>
    </xf>
    <xf numFmtId="175" fontId="32" fillId="22" borderId="51" xfId="3" applyNumberFormat="1" applyFont="1" applyFill="1" applyBorder="1" applyAlignment="1">
      <alignment horizontal="right" wrapText="1"/>
    </xf>
    <xf numFmtId="175" fontId="32" fillId="22" borderId="52" xfId="3" applyNumberFormat="1" applyFont="1" applyFill="1" applyBorder="1" applyAlignment="1">
      <alignment horizontal="right" wrapText="1"/>
    </xf>
    <xf numFmtId="175" fontId="13" fillId="22" borderId="49" xfId="3" applyNumberFormat="1" applyFont="1" applyFill="1" applyBorder="1" applyAlignment="1">
      <alignment horizontal="right" wrapText="1"/>
    </xf>
    <xf numFmtId="175" fontId="13" fillId="22" borderId="80" xfId="3" applyNumberFormat="1" applyFont="1" applyFill="1" applyBorder="1" applyAlignment="1">
      <alignment horizontal="right" wrapText="1"/>
    </xf>
    <xf numFmtId="175" fontId="17" fillId="22" borderId="0" xfId="3" applyNumberFormat="1" applyFont="1" applyFill="1" applyBorder="1" applyAlignment="1">
      <alignment horizontal="right" wrapText="1"/>
    </xf>
    <xf numFmtId="175" fontId="31" fillId="22" borderId="0" xfId="3" applyNumberFormat="1" applyFont="1" applyFill="1" applyBorder="1" applyAlignment="1">
      <alignment horizontal="right" wrapText="1"/>
    </xf>
    <xf numFmtId="175" fontId="17" fillId="22" borderId="51" xfId="3" applyNumberFormat="1" applyFont="1" applyFill="1" applyBorder="1" applyAlignment="1">
      <alignment horizontal="right" wrapText="1"/>
    </xf>
    <xf numFmtId="175" fontId="31" fillId="22" borderId="51" xfId="3" applyNumberFormat="1" applyFont="1" applyFill="1" applyBorder="1" applyAlignment="1">
      <alignment horizontal="right" wrapText="1"/>
    </xf>
    <xf numFmtId="175" fontId="31" fillId="22" borderId="79" xfId="3" applyNumberFormat="1" applyFont="1" applyFill="1" applyBorder="1" applyAlignment="1">
      <alignment horizontal="right" wrapText="1"/>
    </xf>
    <xf numFmtId="4" fontId="60" fillId="15" borderId="51" xfId="0" applyNumberFormat="1" applyFont="1" applyFill="1" applyBorder="1" applyAlignment="1">
      <alignment horizontal="right" vertical="center" wrapText="1"/>
    </xf>
    <xf numFmtId="0" fontId="60" fillId="15" borderId="51" xfId="0" applyFont="1" applyFill="1" applyBorder="1" applyAlignment="1">
      <alignment horizontal="right" vertical="center" wrapText="1"/>
    </xf>
    <xf numFmtId="0" fontId="69" fillId="15" borderId="51" xfId="0" applyFont="1" applyFill="1" applyBorder="1" applyAlignment="1">
      <alignment horizontal="right" vertical="center" wrapText="1"/>
    </xf>
    <xf numFmtId="172" fontId="32" fillId="23" borderId="0" xfId="3" applyNumberFormat="1" applyFont="1" applyFill="1" applyAlignment="1">
      <alignment horizontal="right" vertical="center" wrapText="1"/>
    </xf>
    <xf numFmtId="172" fontId="32" fillId="3" borderId="0" xfId="3" applyNumberFormat="1" applyFont="1" applyFill="1" applyAlignment="1">
      <alignment horizontal="right" vertical="center" wrapText="1"/>
    </xf>
    <xf numFmtId="172" fontId="76" fillId="0" borderId="0" xfId="0" applyNumberFormat="1" applyFont="1" applyAlignment="1">
      <alignment horizontal="right" vertical="center" wrapText="1"/>
    </xf>
    <xf numFmtId="172" fontId="31" fillId="3" borderId="11" xfId="3" applyNumberFormat="1" applyFont="1" applyFill="1" applyBorder="1" applyAlignment="1">
      <alignment horizontal="right" vertical="center" wrapText="1"/>
    </xf>
    <xf numFmtId="172" fontId="32" fillId="3" borderId="11" xfId="3" applyNumberFormat="1" applyFont="1" applyFill="1" applyBorder="1" applyAlignment="1">
      <alignment horizontal="right" vertical="center" wrapText="1"/>
    </xf>
    <xf numFmtId="172" fontId="31" fillId="3" borderId="5" xfId="3" applyNumberFormat="1" applyFont="1" applyFill="1" applyBorder="1" applyAlignment="1">
      <alignment horizontal="right" vertical="center" wrapText="1"/>
    </xf>
    <xf numFmtId="172" fontId="22" fillId="3" borderId="0" xfId="3" applyNumberFormat="1" applyFont="1" applyFill="1" applyAlignment="1">
      <alignment horizontal="right" vertical="center" wrapText="1"/>
    </xf>
    <xf numFmtId="172" fontId="31" fillId="0" borderId="78" xfId="3" applyNumberFormat="1" applyFont="1" applyFill="1" applyBorder="1" applyAlignment="1">
      <alignment horizontal="right" vertical="center" wrapText="1"/>
    </xf>
    <xf numFmtId="172" fontId="31" fillId="3" borderId="13" xfId="3" applyNumberFormat="1" applyFont="1" applyFill="1" applyBorder="1" applyAlignment="1">
      <alignment horizontal="right" vertical="center" wrapText="1"/>
    </xf>
    <xf numFmtId="172" fontId="26" fillId="3" borderId="13" xfId="3" applyNumberFormat="1" applyFont="1" applyFill="1" applyBorder="1" applyAlignment="1">
      <alignment horizontal="right" vertical="center" wrapText="1"/>
    </xf>
    <xf numFmtId="3" fontId="10" fillId="12" borderId="0" xfId="6" applyNumberFormat="1" applyFont="1" applyFill="1" applyBorder="1" applyAlignment="1">
      <alignment horizontal="right" vertical="center" wrapText="1"/>
    </xf>
    <xf numFmtId="3" fontId="93" fillId="12" borderId="0" xfId="6" applyNumberFormat="1" applyFont="1" applyFill="1" applyBorder="1" applyAlignment="1">
      <alignment horizontal="right" vertical="center" wrapText="1"/>
    </xf>
    <xf numFmtId="3" fontId="10" fillId="0" borderId="0" xfId="6" applyNumberFormat="1" applyFont="1" applyFill="1" applyBorder="1" applyAlignment="1">
      <alignment horizontal="right" vertical="center" wrapText="1"/>
    </xf>
    <xf numFmtId="3" fontId="93" fillId="0" borderId="0" xfId="6" applyNumberFormat="1" applyFont="1" applyFill="1" applyBorder="1" applyAlignment="1">
      <alignment horizontal="right" vertical="center" wrapText="1"/>
    </xf>
    <xf numFmtId="164" fontId="32" fillId="3" borderId="0" xfId="11" applyNumberFormat="1" applyFont="1" applyFill="1"/>
    <xf numFmtId="164" fontId="32" fillId="14" borderId="0" xfId="11" applyNumberFormat="1" applyFont="1" applyFill="1"/>
    <xf numFmtId="164" fontId="19" fillId="3" borderId="0" xfId="11" applyNumberFormat="1" applyFont="1" applyFill="1"/>
    <xf numFmtId="164" fontId="19" fillId="14" borderId="0" xfId="11" applyNumberFormat="1" applyFont="1" applyFill="1"/>
    <xf numFmtId="0" fontId="32" fillId="3" borderId="0" xfId="11" applyFont="1" applyFill="1" applyAlignment="1">
      <alignment wrapText="1"/>
    </xf>
    <xf numFmtId="164" fontId="32" fillId="14" borderId="4" xfId="11" applyNumberFormat="1" applyFont="1" applyFill="1" applyBorder="1" applyAlignment="1">
      <alignment horizontal="right" vertical="center" wrapText="1"/>
    </xf>
    <xf numFmtId="164" fontId="31" fillId="0" borderId="5" xfId="11" applyNumberFormat="1" applyFont="1" applyBorder="1" applyAlignment="1">
      <alignment vertical="center" wrapText="1"/>
    </xf>
    <xf numFmtId="0" fontId="22" fillId="3" borderId="0" xfId="11" applyFont="1" applyFill="1" applyAlignment="1">
      <alignment wrapText="1"/>
    </xf>
    <xf numFmtId="0" fontId="13" fillId="3" borderId="0" xfId="11" applyFont="1" applyFill="1" applyAlignment="1">
      <alignment wrapText="1"/>
    </xf>
    <xf numFmtId="170" fontId="84" fillId="15" borderId="74" xfId="0" applyNumberFormat="1" applyFont="1" applyFill="1" applyBorder="1" applyAlignment="1">
      <alignment horizontal="righ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6" fillId="13" borderId="0" xfId="0" applyFont="1" applyFill="1" applyAlignment="1">
      <alignment horizontal="center" vertical="center" wrapText="1"/>
    </xf>
    <xf numFmtId="0" fontId="46" fillId="13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7" fillId="9" borderId="0" xfId="1" applyFont="1" applyFill="1" applyAlignment="1">
      <alignment horizontal="right" vertical="center" wrapText="1"/>
    </xf>
    <xf numFmtId="0" fontId="47" fillId="7" borderId="3" xfId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47" fillId="13" borderId="3" xfId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center" vertical="center" wrapText="1"/>
    </xf>
    <xf numFmtId="0" fontId="47" fillId="13" borderId="3" xfId="1" applyFont="1" applyFill="1" applyBorder="1" applyAlignment="1">
      <alignment horizontal="center" vertical="center" wrapText="1"/>
    </xf>
    <xf numFmtId="0" fontId="46" fillId="9" borderId="0" xfId="0" applyFont="1" applyFill="1" applyAlignment="1">
      <alignment horizontal="center" vertical="center" wrapText="1"/>
    </xf>
    <xf numFmtId="0" fontId="46" fillId="7" borderId="3" xfId="0" applyFont="1" applyFill="1" applyBorder="1" applyAlignment="1">
      <alignment horizontal="center" vertical="center" wrapText="1"/>
    </xf>
    <xf numFmtId="0" fontId="83" fillId="15" borderId="0" xfId="0" applyFont="1" applyFill="1" applyAlignment="1">
      <alignment horizontal="center" vertical="center" wrapText="1"/>
    </xf>
    <xf numFmtId="0" fontId="83" fillId="15" borderId="68" xfId="0" applyFont="1" applyFill="1" applyBorder="1" applyAlignment="1">
      <alignment horizontal="center" vertical="center" wrapText="1"/>
    </xf>
    <xf numFmtId="0" fontId="60" fillId="15" borderId="0" xfId="0" applyFont="1" applyFill="1" applyAlignment="1">
      <alignment horizontal="center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3" fillId="15" borderId="70" xfId="0" applyNumberFormat="1" applyFont="1" applyFill="1" applyBorder="1" applyAlignment="1">
      <alignment horizontal="right" vertical="center" wrapText="1"/>
    </xf>
    <xf numFmtId="0" fontId="83" fillId="15" borderId="3" xfId="0" applyFont="1" applyFill="1" applyBorder="1" applyAlignment="1">
      <alignment horizontal="center" vertical="center" wrapText="1"/>
    </xf>
    <xf numFmtId="0" fontId="83" fillId="15" borderId="0" xfId="0" applyFont="1" applyFill="1" applyAlignment="1">
      <alignment horizontal="right" vertical="center" wrapText="1"/>
    </xf>
    <xf numFmtId="170" fontId="84" fillId="0" borderId="63" xfId="0" applyNumberFormat="1" applyFont="1" applyFill="1" applyBorder="1" applyAlignment="1">
      <alignment horizontal="right" vertical="center" wrapText="1"/>
    </xf>
    <xf numFmtId="170" fontId="84" fillId="0" borderId="68" xfId="0" applyNumberFormat="1" applyFont="1" applyFill="1" applyBorder="1" applyAlignment="1">
      <alignment horizontal="right" vertical="center" wrapText="1"/>
    </xf>
    <xf numFmtId="170" fontId="84" fillId="0" borderId="66" xfId="0" applyNumberFormat="1" applyFont="1" applyFill="1" applyBorder="1" applyAlignment="1">
      <alignment horizontal="right" vertical="center" wrapText="1"/>
    </xf>
    <xf numFmtId="170" fontId="84" fillId="0" borderId="69" xfId="0" applyNumberFormat="1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center" vertical="center" wrapText="1"/>
    </xf>
    <xf numFmtId="0" fontId="60" fillId="15" borderId="0" xfId="0" applyFont="1" applyFill="1" applyBorder="1" applyAlignment="1">
      <alignment horizontal="center" vertical="center" wrapText="1"/>
    </xf>
    <xf numFmtId="170" fontId="84" fillId="0" borderId="63" xfId="0" applyNumberFormat="1" applyFont="1" applyFill="1" applyBorder="1" applyAlignment="1">
      <alignment horizontal="left" vertical="center" wrapText="1"/>
    </xf>
    <xf numFmtId="170" fontId="84" fillId="0" borderId="68" xfId="0" applyNumberFormat="1" applyFont="1" applyFill="1" applyBorder="1" applyAlignment="1">
      <alignment horizontal="left" vertical="center" wrapText="1"/>
    </xf>
    <xf numFmtId="170" fontId="84" fillId="12" borderId="63" xfId="0" applyNumberFormat="1" applyFont="1" applyFill="1" applyBorder="1" applyAlignment="1">
      <alignment horizontal="left" vertical="center" wrapText="1"/>
    </xf>
    <xf numFmtId="170" fontId="84" fillId="12" borderId="68" xfId="0" applyNumberFormat="1" applyFont="1" applyFill="1" applyBorder="1" applyAlignment="1">
      <alignment horizontal="lef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170" fontId="84" fillId="12" borderId="68" xfId="0" applyNumberFormat="1" applyFont="1" applyFill="1" applyBorder="1" applyAlignment="1">
      <alignment horizontal="right" vertical="center" wrapText="1"/>
    </xf>
    <xf numFmtId="170" fontId="84" fillId="12" borderId="66" xfId="0" applyNumberFormat="1" applyFont="1" applyFill="1" applyBorder="1" applyAlignment="1">
      <alignment horizontal="right" vertical="center" wrapText="1"/>
    </xf>
    <xf numFmtId="170" fontId="84" fillId="12" borderId="69" xfId="0" applyNumberFormat="1" applyFont="1" applyFill="1" applyBorder="1" applyAlignment="1">
      <alignment horizontal="right" vertical="center" wrapText="1"/>
    </xf>
    <xf numFmtId="0" fontId="63" fillId="15" borderId="0" xfId="0" applyFont="1" applyFill="1" applyAlignment="1">
      <alignment horizontal="center" vertical="center" wrapText="1"/>
    </xf>
    <xf numFmtId="0" fontId="83" fillId="15" borderId="1" xfId="0" applyFont="1" applyFill="1" applyBorder="1" applyAlignment="1">
      <alignment horizontal="right" vertical="center" wrapText="1"/>
    </xf>
    <xf numFmtId="0" fontId="83" fillId="15" borderId="0" xfId="0" applyFont="1" applyFill="1" applyBorder="1" applyAlignment="1">
      <alignment horizontal="right" vertical="center" wrapText="1"/>
    </xf>
    <xf numFmtId="0" fontId="83" fillId="15" borderId="0" xfId="0" applyFont="1" applyFill="1" applyAlignment="1">
      <alignment horizontal="center" vertical="center"/>
    </xf>
    <xf numFmtId="0" fontId="83" fillId="15" borderId="3" xfId="0" applyFont="1" applyFill="1" applyBorder="1" applyAlignment="1">
      <alignment horizontal="center" vertical="center"/>
    </xf>
    <xf numFmtId="0" fontId="69" fillId="4" borderId="6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62" xfId="0" applyFont="1" applyFill="1" applyBorder="1" applyAlignment="1">
      <alignment horizontal="right" vertical="center" wrapText="1"/>
    </xf>
    <xf numFmtId="0" fontId="60" fillId="15" borderId="59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center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0" fillId="9" borderId="38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3" xfId="0" applyFont="1" applyFill="1" applyBorder="1" applyAlignment="1">
      <alignment horizontal="center" vertical="center" wrapText="1"/>
    </xf>
    <xf numFmtId="0" fontId="45" fillId="9" borderId="3" xfId="0" applyFont="1" applyFill="1" applyBorder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52" fillId="9" borderId="3" xfId="0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2" fillId="9" borderId="3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center" vertical="center" wrapText="1"/>
    </xf>
    <xf numFmtId="3" fontId="49" fillId="4" borderId="0" xfId="0" applyNumberFormat="1" applyFont="1" applyFill="1" applyAlignment="1">
      <alignment horizontal="right" vertical="center" wrapText="1"/>
    </xf>
    <xf numFmtId="3" fontId="49" fillId="4" borderId="23" xfId="0" applyNumberFormat="1" applyFont="1" applyFill="1" applyBorder="1" applyAlignment="1">
      <alignment horizontal="right" vertical="center" wrapText="1"/>
    </xf>
    <xf numFmtId="0" fontId="49" fillId="4" borderId="0" xfId="0" applyFont="1" applyFill="1" applyAlignment="1">
      <alignment horizontal="right" vertical="center" wrapText="1"/>
    </xf>
    <xf numFmtId="0" fontId="49" fillId="4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0" fontId="52" fillId="9" borderId="1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center" vertical="center" wrapText="1"/>
    </xf>
    <xf numFmtId="0" fontId="52" fillId="9" borderId="0" xfId="0" applyFont="1" applyFill="1" applyBorder="1" applyAlignment="1">
      <alignment horizontal="right" vertical="center" wrapText="1"/>
    </xf>
    <xf numFmtId="0" fontId="60" fillId="9" borderId="35" xfId="0" applyFont="1" applyFill="1" applyBorder="1" applyAlignment="1">
      <alignment horizontal="center" vertical="center" wrapText="1"/>
    </xf>
    <xf numFmtId="0" fontId="60" fillId="9" borderId="0" xfId="0" applyFont="1" applyFill="1" applyBorder="1" applyAlignment="1">
      <alignment horizontal="center" vertical="center" wrapText="1"/>
    </xf>
    <xf numFmtId="0" fontId="50" fillId="9" borderId="35" xfId="0" applyFont="1" applyFill="1" applyBorder="1" applyAlignment="1">
      <alignment horizontal="center" vertical="center" wrapText="1"/>
    </xf>
    <xf numFmtId="0" fontId="50" fillId="9" borderId="0" xfId="0" applyFont="1" applyFill="1" applyBorder="1" applyAlignment="1">
      <alignment horizontal="center" vertical="center" wrapText="1"/>
    </xf>
    <xf numFmtId="0" fontId="60" fillId="9" borderId="35" xfId="0" applyFont="1" applyFill="1" applyBorder="1" applyAlignment="1">
      <alignment horizontal="right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63" fillId="9" borderId="38" xfId="0" applyFont="1" applyFill="1" applyBorder="1" applyAlignment="1">
      <alignment horizontal="justify" vertical="center" wrapText="1"/>
    </xf>
    <xf numFmtId="0" fontId="63" fillId="9" borderId="0" xfId="0" applyFont="1" applyFill="1" applyAlignment="1">
      <alignment horizontal="justify" vertical="center" wrapText="1"/>
    </xf>
    <xf numFmtId="0" fontId="66" fillId="0" borderId="0" xfId="0" applyFont="1" applyAlignment="1">
      <alignment vertical="center" wrapText="1"/>
    </xf>
    <xf numFmtId="0" fontId="63" fillId="9" borderId="0" xfId="0" applyFont="1" applyFill="1" applyAlignment="1">
      <alignment horizontal="center" vertical="center" wrapText="1"/>
    </xf>
    <xf numFmtId="0" fontId="60" fillId="9" borderId="0" xfId="0" applyFont="1" applyFill="1" applyAlignment="1">
      <alignment horizontal="center"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0" fillId="15" borderId="43" xfId="0" applyFont="1" applyFill="1" applyBorder="1" applyAlignment="1">
      <alignment horizontal="right" vertical="center" wrapText="1"/>
    </xf>
    <xf numFmtId="0" fontId="60" fillId="15" borderId="41" xfId="0" applyFont="1" applyFill="1" applyBorder="1" applyAlignment="1">
      <alignment horizontal="right" vertical="center" wrapText="1"/>
    </xf>
    <xf numFmtId="0" fontId="69" fillId="12" borderId="57" xfId="0" applyFont="1" applyFill="1" applyBorder="1" applyAlignment="1">
      <alignment horizontal="right" vertical="center" wrapText="1"/>
    </xf>
    <xf numFmtId="0" fontId="69" fillId="12" borderId="46" xfId="0" applyFont="1" applyFill="1" applyBorder="1" applyAlignment="1">
      <alignment horizontal="right" vertical="center" wrapText="1"/>
    </xf>
    <xf numFmtId="0" fontId="69" fillId="4" borderId="57" xfId="0" applyFont="1" applyFill="1" applyBorder="1" applyAlignment="1">
      <alignment horizontal="right" vertical="center" wrapText="1"/>
    </xf>
    <xf numFmtId="0" fontId="69" fillId="4" borderId="46" xfId="0" applyFont="1" applyFill="1" applyBorder="1" applyAlignment="1">
      <alignment horizontal="right" vertical="center" wrapText="1"/>
    </xf>
    <xf numFmtId="0" fontId="88" fillId="19" borderId="0" xfId="4" applyFont="1" applyFill="1" applyBorder="1" applyAlignment="1">
      <alignment horizontal="center" vertical="center" wrapText="1"/>
    </xf>
    <xf numFmtId="0" fontId="89" fillId="19" borderId="0" xfId="4" applyFont="1" applyFill="1" applyBorder="1" applyAlignment="1">
      <alignment horizontal="center" vertical="center" wrapText="1"/>
    </xf>
    <xf numFmtId="0" fontId="89" fillId="19" borderId="77" xfId="4" applyFont="1" applyFill="1" applyBorder="1" applyAlignment="1">
      <alignment horizontal="right" vertical="center" wrapText="1"/>
    </xf>
    <xf numFmtId="0" fontId="60" fillId="15" borderId="0" xfId="4" applyFont="1" applyFill="1" applyBorder="1" applyAlignment="1">
      <alignment horizontal="right" vertical="center" wrapText="1"/>
    </xf>
    <xf numFmtId="4" fontId="89" fillId="19" borderId="0" xfId="4" applyNumberFormat="1" applyFont="1" applyFill="1" applyBorder="1" applyAlignment="1">
      <alignment horizontal="center" vertical="center" wrapText="1"/>
    </xf>
    <xf numFmtId="0" fontId="89" fillId="19" borderId="68" xfId="4" applyFont="1" applyFill="1" applyBorder="1" applyAlignment="1">
      <alignment horizontal="center" vertical="center" wrapText="1"/>
    </xf>
    <xf numFmtId="4" fontId="89" fillId="19" borderId="68" xfId="4" applyNumberFormat="1" applyFont="1" applyFill="1" applyBorder="1" applyAlignment="1">
      <alignment horizontal="center" vertical="center" wrapText="1"/>
    </xf>
    <xf numFmtId="0" fontId="89" fillId="19" borderId="77" xfId="4" applyFont="1" applyFill="1" applyBorder="1" applyAlignment="1">
      <alignment horizontal="center" vertical="center" wrapText="1"/>
    </xf>
    <xf numFmtId="0" fontId="45" fillId="9" borderId="0" xfId="1" applyFont="1" applyFill="1" applyBorder="1" applyAlignment="1">
      <alignment horizontal="center" vertical="center" wrapText="1"/>
    </xf>
    <xf numFmtId="0" fontId="45" fillId="7" borderId="0" xfId="1" applyFont="1" applyFill="1" applyBorder="1" applyAlignment="1">
      <alignment horizontal="center" vertical="center" wrapText="1"/>
    </xf>
    <xf numFmtId="0" fontId="45" fillId="9" borderId="0" xfId="6" applyFont="1" applyFill="1" applyBorder="1" applyAlignment="1">
      <alignment horizontal="center" vertical="center" wrapText="1"/>
    </xf>
    <xf numFmtId="0" fontId="45" fillId="7" borderId="0" xfId="6" applyFont="1" applyFill="1" applyBorder="1" applyAlignment="1">
      <alignment horizontal="center" vertical="center" wrapText="1"/>
    </xf>
    <xf numFmtId="0" fontId="45" fillId="9" borderId="0" xfId="1" applyFont="1" applyFill="1" applyBorder="1" applyAlignment="1">
      <alignment horizontal="right" vertical="center" wrapText="1"/>
    </xf>
    <xf numFmtId="0" fontId="45" fillId="7" borderId="0" xfId="1" applyFont="1" applyFill="1" applyBorder="1" applyAlignment="1">
      <alignment horizontal="right" vertical="center" wrapText="1"/>
    </xf>
    <xf numFmtId="0" fontId="45" fillId="9" borderId="1" xfId="6" applyFont="1" applyFill="1" applyBorder="1" applyAlignment="1">
      <alignment horizontal="center" vertical="center" wrapText="1"/>
    </xf>
  </cellXfs>
  <cellStyles count="16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  <cellStyle name="Normalny 7" xfId="15"/>
  </cellStyles>
  <dxfs count="0"/>
  <tableStyles count="0" defaultTableStyle="TableStyleMedium2" defaultPivotStyle="PivotStyleMedium9"/>
  <colors>
    <mruColors>
      <color rgb="FF0070C0"/>
      <color rgb="FF848484"/>
      <color rgb="FFEEECE1"/>
      <color rgb="FF033086"/>
      <color rgb="FF800000"/>
      <color rgb="FF003E7B"/>
      <color rgb="FF444448"/>
      <color rgb="FFC00000"/>
      <color rgb="FFD9D9D9"/>
      <color rgb="FF0A35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M86"/>
  <sheetViews>
    <sheetView showGridLines="0" view="pageBreakPreview" topLeftCell="A10" zoomScale="80" zoomScaleNormal="100" zoomScaleSheetLayoutView="80" workbookViewId="0">
      <pane xSplit="3" topLeftCell="D1" activePane="topRight" state="frozen"/>
      <selection activeCell="AC12" sqref="AC12"/>
      <selection pane="topRight" activeCell="F25" sqref="F25"/>
    </sheetView>
  </sheetViews>
  <sheetFormatPr defaultColWidth="9.08984375" defaultRowHeight="14.5" outlineLevelCol="1" x14ac:dyDescent="0.35"/>
  <cols>
    <col min="1" max="1" width="2.54296875" style="40" customWidth="1"/>
    <col min="2" max="2" width="61.90625" style="40" customWidth="1"/>
    <col min="3" max="4" width="2.08984375" style="55" customWidth="1"/>
    <col min="5" max="5" width="15.90625" style="55" customWidth="1"/>
    <col min="6" max="7" width="13.54296875" style="55" customWidth="1"/>
    <col min="8" max="8" width="15.54296875" style="705" customWidth="1"/>
    <col min="9" max="9" width="2.08984375" style="55" hidden="1" customWidth="1"/>
    <col min="10" max="12" width="15.54296875" style="705" customWidth="1"/>
    <col min="13" max="13" width="15.54296875" style="705" bestFit="1" customWidth="1"/>
    <col min="14" max="15" width="13.08984375" style="40" customWidth="1"/>
    <col min="16" max="20" width="13.08984375" style="56" customWidth="1"/>
    <col min="21" max="21" width="19.453125" style="56" customWidth="1"/>
    <col min="22" max="22" width="48.54296875" style="56" hidden="1" customWidth="1" outlineLevel="1"/>
    <col min="23" max="23" width="2.453125" hidden="1" customWidth="1" outlineLevel="1"/>
    <col min="24" max="26" width="11.453125" style="40" hidden="1" customWidth="1" outlineLevel="1"/>
    <col min="27" max="31" width="11.453125" hidden="1" customWidth="1" outlineLevel="1"/>
    <col min="32" max="32" width="10.453125" hidden="1" customWidth="1" outlineLevel="1"/>
    <col min="33" max="46" width="11.453125" hidden="1" customWidth="1" outlineLevel="1"/>
    <col min="47" max="47" width="8.90625" hidden="1" customWidth="1" outlineLevel="1"/>
    <col min="48" max="52" width="11.453125" hidden="1" customWidth="1" outlineLevel="1"/>
    <col min="53" max="53" width="8.90625" customWidth="1" collapsed="1"/>
    <col min="54" max="132" width="8.90625" customWidth="1"/>
    <col min="133" max="16384" width="9.08984375" style="40"/>
  </cols>
  <sheetData>
    <row r="1" spans="1:132" x14ac:dyDescent="0.35">
      <c r="A1" s="364"/>
      <c r="B1" s="90" t="s">
        <v>600</v>
      </c>
      <c r="V1" s="90" t="s">
        <v>564</v>
      </c>
      <c r="W1" s="38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V1" s="40"/>
      <c r="AW1" s="40"/>
      <c r="AX1" s="40"/>
    </row>
    <row r="2" spans="1:132" ht="15" thickBot="1" x14ac:dyDescent="0.4">
      <c r="B2" s="39"/>
      <c r="V2" s="39"/>
      <c r="W2" s="41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V2" s="40"/>
      <c r="AW2" s="40"/>
      <c r="AX2" s="40"/>
    </row>
    <row r="3" spans="1:132" ht="15" thickBot="1" x14ac:dyDescent="0.4">
      <c r="B3" s="317"/>
      <c r="E3" s="317">
        <v>2023</v>
      </c>
      <c r="F3" s="586" t="s">
        <v>809</v>
      </c>
      <c r="G3" s="586" t="s">
        <v>799</v>
      </c>
      <c r="H3" s="586" t="s">
        <v>793</v>
      </c>
      <c r="J3" s="725">
        <v>2022</v>
      </c>
      <c r="K3" s="725">
        <v>2021</v>
      </c>
      <c r="L3" s="725">
        <v>2020</v>
      </c>
      <c r="M3" s="725">
        <v>2019</v>
      </c>
      <c r="N3" s="586">
        <v>2018</v>
      </c>
      <c r="O3" s="586">
        <v>2017</v>
      </c>
      <c r="P3" s="586">
        <v>2016</v>
      </c>
      <c r="Q3" s="586">
        <v>2015</v>
      </c>
      <c r="R3" s="586">
        <v>2014</v>
      </c>
      <c r="U3" s="1009" t="s">
        <v>556</v>
      </c>
      <c r="V3" s="586"/>
      <c r="W3" s="43"/>
      <c r="X3" s="586" t="s">
        <v>168</v>
      </c>
      <c r="Y3" s="586" t="s">
        <v>162</v>
      </c>
      <c r="Z3" s="586" t="s">
        <v>164</v>
      </c>
      <c r="AA3" s="586" t="s">
        <v>166</v>
      </c>
      <c r="AB3" s="586" t="s">
        <v>167</v>
      </c>
      <c r="AC3" s="586" t="s">
        <v>163</v>
      </c>
      <c r="AD3" s="586" t="s">
        <v>165</v>
      </c>
      <c r="AE3" s="586" t="s">
        <v>160</v>
      </c>
      <c r="AF3" s="586" t="s">
        <v>328</v>
      </c>
      <c r="AG3" s="586" t="s">
        <v>181</v>
      </c>
      <c r="AH3" s="586" t="s">
        <v>248</v>
      </c>
      <c r="AI3" s="586" t="s">
        <v>274</v>
      </c>
      <c r="AJ3" s="586" t="s">
        <v>326</v>
      </c>
      <c r="AK3" s="586" t="s">
        <v>350</v>
      </c>
      <c r="AL3" s="586" t="s">
        <v>373</v>
      </c>
      <c r="AM3" s="586" t="s">
        <v>385</v>
      </c>
      <c r="AN3" s="586" t="s">
        <v>416</v>
      </c>
      <c r="AO3" s="586" t="s">
        <v>431</v>
      </c>
      <c r="AP3" s="586" t="s">
        <v>446</v>
      </c>
      <c r="AQ3" s="586" t="s">
        <v>458</v>
      </c>
      <c r="AR3" s="586" t="s">
        <v>469</v>
      </c>
      <c r="AS3" s="586" t="s">
        <v>491</v>
      </c>
      <c r="AT3" s="586" t="s">
        <v>504</v>
      </c>
      <c r="AV3" s="586">
        <v>2013</v>
      </c>
      <c r="AW3" s="586">
        <v>2014</v>
      </c>
      <c r="AX3" s="586">
        <v>2015</v>
      </c>
      <c r="AY3" s="586">
        <v>2016</v>
      </c>
      <c r="AZ3" s="586">
        <v>2017</v>
      </c>
    </row>
    <row r="4" spans="1:132" ht="15" thickBot="1" x14ac:dyDescent="0.4">
      <c r="B4" s="318"/>
      <c r="E4" s="318" t="s">
        <v>557</v>
      </c>
      <c r="F4" s="587" t="s">
        <v>557</v>
      </c>
      <c r="G4" s="587" t="s">
        <v>557</v>
      </c>
      <c r="H4" s="587" t="s">
        <v>557</v>
      </c>
      <c r="J4" s="726" t="s">
        <v>557</v>
      </c>
      <c r="K4" s="726" t="s">
        <v>557</v>
      </c>
      <c r="L4" s="726" t="s">
        <v>557</v>
      </c>
      <c r="M4" s="726" t="s">
        <v>557</v>
      </c>
      <c r="N4" s="587" t="s">
        <v>557</v>
      </c>
      <c r="O4" s="587" t="s">
        <v>557</v>
      </c>
      <c r="P4" s="587" t="s">
        <v>557</v>
      </c>
      <c r="Q4" s="587" t="s">
        <v>557</v>
      </c>
      <c r="R4" s="587" t="s">
        <v>557</v>
      </c>
      <c r="U4" s="1010"/>
      <c r="V4" s="587"/>
      <c r="W4" s="25"/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7" t="s">
        <v>0</v>
      </c>
      <c r="AI4" s="587" t="s">
        <v>0</v>
      </c>
      <c r="AJ4" s="587" t="s">
        <v>0</v>
      </c>
      <c r="AK4" s="587" t="s">
        <v>0</v>
      </c>
      <c r="AL4" s="587" t="s">
        <v>0</v>
      </c>
      <c r="AM4" s="587" t="s">
        <v>0</v>
      </c>
      <c r="AN4" s="587" t="s">
        <v>0</v>
      </c>
      <c r="AO4" s="587" t="s">
        <v>0</v>
      </c>
      <c r="AP4" s="587" t="s">
        <v>0</v>
      </c>
      <c r="AQ4" s="587" t="s">
        <v>0</v>
      </c>
      <c r="AR4" s="587" t="s">
        <v>0</v>
      </c>
      <c r="AS4" s="587" t="s">
        <v>0</v>
      </c>
      <c r="AT4" s="587" t="s">
        <v>0</v>
      </c>
      <c r="AV4" s="587" t="s">
        <v>0</v>
      </c>
      <c r="AW4" s="587" t="s">
        <v>0</v>
      </c>
      <c r="AX4" s="587" t="s">
        <v>0</v>
      </c>
      <c r="AY4" s="587" t="s">
        <v>0</v>
      </c>
      <c r="AZ4" s="587" t="s">
        <v>0</v>
      </c>
    </row>
    <row r="5" spans="1:132" x14ac:dyDescent="0.35">
      <c r="B5" s="55"/>
      <c r="J5" s="706"/>
      <c r="K5" s="706"/>
      <c r="L5" s="706"/>
      <c r="M5" s="706"/>
      <c r="V5" s="42"/>
      <c r="W5" s="43"/>
      <c r="X5" s="1007"/>
      <c r="Y5" s="1007"/>
      <c r="Z5" s="1007"/>
      <c r="AA5" s="44"/>
      <c r="AB5" s="44"/>
      <c r="AC5" s="44"/>
      <c r="AD5" s="1007"/>
      <c r="AE5" s="1007"/>
      <c r="AF5" s="1005"/>
      <c r="AG5" s="1005"/>
      <c r="AH5" s="1005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V5" s="538"/>
      <c r="AW5" s="538"/>
      <c r="AX5" s="538"/>
    </row>
    <row r="6" spans="1:132" x14ac:dyDescent="0.35">
      <c r="B6" s="55"/>
      <c r="E6" s="705"/>
      <c r="J6" s="706"/>
      <c r="K6" s="706"/>
      <c r="L6" s="706"/>
      <c r="M6" s="706"/>
      <c r="V6" s="91" t="s">
        <v>1</v>
      </c>
      <c r="W6" s="43"/>
      <c r="X6" s="1011"/>
      <c r="Y6" s="1008"/>
      <c r="Z6" s="1008"/>
      <c r="AA6" s="45"/>
      <c r="AB6" s="45"/>
      <c r="AC6" s="45"/>
      <c r="AD6" s="1008"/>
      <c r="AE6" s="1008"/>
      <c r="AF6" s="1006"/>
      <c r="AG6" s="1006"/>
      <c r="AH6" s="1006"/>
      <c r="AI6" s="266"/>
      <c r="AJ6" s="266"/>
      <c r="AK6" s="381"/>
      <c r="AL6" s="381"/>
      <c r="AM6" s="381"/>
      <c r="AN6" s="266"/>
      <c r="AO6" s="266"/>
      <c r="AP6" s="266"/>
      <c r="AQ6" s="266"/>
      <c r="AR6" s="266"/>
      <c r="AS6" s="266"/>
      <c r="AT6" s="266"/>
      <c r="AV6" s="539"/>
      <c r="AW6" s="540"/>
      <c r="AX6" s="540"/>
    </row>
    <row r="7" spans="1:132" s="98" customFormat="1" x14ac:dyDescent="0.35">
      <c r="B7" s="95" t="s">
        <v>565</v>
      </c>
      <c r="C7" s="206"/>
      <c r="D7" s="206"/>
      <c r="E7" s="959">
        <v>5491.9</v>
      </c>
      <c r="F7" s="727">
        <v>1268.7</v>
      </c>
      <c r="G7" s="727">
        <v>2899.5000000000005</v>
      </c>
      <c r="H7" s="727">
        <v>1564</v>
      </c>
      <c r="I7" s="206"/>
      <c r="J7" s="727">
        <v>5390.1</v>
      </c>
      <c r="K7" s="727">
        <v>4266.5</v>
      </c>
      <c r="L7" s="727" t="s">
        <v>681</v>
      </c>
      <c r="M7" s="727">
        <v>4781.6000000000004</v>
      </c>
      <c r="N7" s="607">
        <v>5183000000</v>
      </c>
      <c r="O7" s="607">
        <v>4689098289.6595402</v>
      </c>
      <c r="P7" s="607">
        <v>4371958737.6000013</v>
      </c>
      <c r="Q7" s="607">
        <v>4363468102.0179729</v>
      </c>
      <c r="R7" s="607">
        <v>4217073418.3299999</v>
      </c>
      <c r="T7" s="675"/>
      <c r="V7" s="126" t="s">
        <v>256</v>
      </c>
      <c r="W7" s="95"/>
      <c r="X7" s="125">
        <v>1022691</v>
      </c>
      <c r="Y7" s="125">
        <v>1129983</v>
      </c>
      <c r="Z7" s="125">
        <v>1198874</v>
      </c>
      <c r="AA7" s="125">
        <v>1202373</v>
      </c>
      <c r="AB7" s="125">
        <v>1004259</v>
      </c>
      <c r="AC7" s="125">
        <v>1049067</v>
      </c>
      <c r="AD7" s="125">
        <v>1047122</v>
      </c>
      <c r="AE7" s="125">
        <v>1061723</v>
      </c>
      <c r="AF7" s="125">
        <v>880557</v>
      </c>
      <c r="AG7" s="125">
        <v>1015982</v>
      </c>
      <c r="AH7" s="125">
        <v>1187347</v>
      </c>
      <c r="AI7" s="125">
        <v>1246450</v>
      </c>
      <c r="AJ7" s="125">
        <v>1014043</v>
      </c>
      <c r="AK7" s="125">
        <v>1074810</v>
      </c>
      <c r="AL7" s="125">
        <v>1077038</v>
      </c>
      <c r="AM7" s="125">
        <v>1175983</v>
      </c>
      <c r="AN7" s="125">
        <v>1077580</v>
      </c>
      <c r="AO7" s="125">
        <v>1148622</v>
      </c>
      <c r="AP7" s="125">
        <v>1175981</v>
      </c>
      <c r="AQ7" s="125">
        <v>1238625</v>
      </c>
      <c r="AR7" s="125">
        <v>1192507</v>
      </c>
      <c r="AS7" s="125">
        <v>1267516.43707</v>
      </c>
      <c r="AT7" s="125">
        <v>1304940</v>
      </c>
      <c r="AU7"/>
      <c r="AV7" s="125">
        <v>4553921</v>
      </c>
      <c r="AW7" s="125">
        <v>4162171</v>
      </c>
      <c r="AX7" s="125">
        <v>4330336</v>
      </c>
      <c r="AY7" s="125">
        <v>4341874</v>
      </c>
      <c r="AZ7" s="125">
        <v>4640808</v>
      </c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</row>
    <row r="8" spans="1:132" s="98" customFormat="1" x14ac:dyDescent="0.35">
      <c r="B8" s="95"/>
      <c r="C8" s="206"/>
      <c r="D8" s="206"/>
      <c r="E8" s="960"/>
      <c r="F8" s="728"/>
      <c r="G8" s="728"/>
      <c r="H8" s="728"/>
      <c r="I8" s="206"/>
      <c r="J8" s="728"/>
      <c r="K8" s="728"/>
      <c r="L8" s="728"/>
      <c r="M8" s="728"/>
      <c r="N8" s="608"/>
      <c r="O8" s="608"/>
      <c r="P8" s="608"/>
      <c r="Q8" s="608"/>
      <c r="R8" s="608"/>
      <c r="V8" s="126" t="s">
        <v>2</v>
      </c>
      <c r="W8" s="127"/>
      <c r="X8" s="125">
        <v>23857</v>
      </c>
      <c r="Y8" s="125">
        <v>90192</v>
      </c>
      <c r="Z8" s="125">
        <v>26835</v>
      </c>
      <c r="AA8" s="125">
        <v>22885</v>
      </c>
      <c r="AB8" s="125">
        <v>12431</v>
      </c>
      <c r="AC8" s="125">
        <v>11224</v>
      </c>
      <c r="AD8" s="125">
        <v>15962</v>
      </c>
      <c r="AE8" s="125">
        <v>15285</v>
      </c>
      <c r="AF8" s="125">
        <v>8164</v>
      </c>
      <c r="AG8" s="125">
        <v>9510</v>
      </c>
      <c r="AH8" s="125">
        <v>7838</v>
      </c>
      <c r="AI8" s="125">
        <v>7620</v>
      </c>
      <c r="AJ8" s="125">
        <v>8757</v>
      </c>
      <c r="AK8" s="125">
        <v>4848</v>
      </c>
      <c r="AL8" s="125">
        <v>8834</v>
      </c>
      <c r="AM8" s="125">
        <v>7646</v>
      </c>
      <c r="AN8" s="125">
        <v>9920</v>
      </c>
      <c r="AO8" s="125">
        <v>8112</v>
      </c>
      <c r="AP8" s="125">
        <v>11298</v>
      </c>
      <c r="AQ8" s="125">
        <v>22515</v>
      </c>
      <c r="AR8" s="125">
        <v>12437</v>
      </c>
      <c r="AS8" s="125">
        <v>14245.850640000001</v>
      </c>
      <c r="AT8" s="125">
        <v>13540</v>
      </c>
      <c r="AU8"/>
      <c r="AV8" s="125">
        <v>163769</v>
      </c>
      <c r="AW8" s="125">
        <v>54902</v>
      </c>
      <c r="AX8" s="125">
        <v>33132</v>
      </c>
      <c r="AY8" s="125">
        <v>30085</v>
      </c>
      <c r="AZ8" s="125">
        <v>51845</v>
      </c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</row>
    <row r="9" spans="1:132" s="98" customFormat="1" x14ac:dyDescent="0.35">
      <c r="B9" s="95" t="s">
        <v>566</v>
      </c>
      <c r="C9" s="206"/>
      <c r="D9" s="206"/>
      <c r="E9" s="960">
        <v>-796.3</v>
      </c>
      <c r="F9" s="727">
        <v>-172.6</v>
      </c>
      <c r="G9" s="727">
        <v>-448.20000000000005</v>
      </c>
      <c r="H9" s="727">
        <v>-257.39999999999998</v>
      </c>
      <c r="I9" s="206"/>
      <c r="J9" s="727">
        <v>-762.5</v>
      </c>
      <c r="K9" s="727">
        <v>-550.20000000000005</v>
      </c>
      <c r="L9" s="727">
        <v>-492.7</v>
      </c>
      <c r="M9" s="727">
        <v>-583.79999999999995</v>
      </c>
      <c r="N9" s="609">
        <v>-615100000</v>
      </c>
      <c r="O9" s="609">
        <v>-544963057.73159695</v>
      </c>
      <c r="P9" s="609">
        <v>-514477115.32195503</v>
      </c>
      <c r="Q9" s="609">
        <v>-550317776.70623696</v>
      </c>
      <c r="R9" s="609">
        <v>-545558631.45000005</v>
      </c>
      <c r="V9" s="124" t="s">
        <v>3</v>
      </c>
      <c r="W9" s="95"/>
      <c r="X9" s="227">
        <v>4773</v>
      </c>
      <c r="Y9" s="227">
        <v>19734</v>
      </c>
      <c r="Z9" s="227">
        <v>835</v>
      </c>
      <c r="AA9" s="227">
        <v>54429</v>
      </c>
      <c r="AB9" s="227">
        <v>21788</v>
      </c>
      <c r="AC9" s="227">
        <v>1059</v>
      </c>
      <c r="AD9" s="227">
        <v>5968</v>
      </c>
      <c r="AE9" s="227">
        <v>11214</v>
      </c>
      <c r="AF9" s="227">
        <v>9855</v>
      </c>
      <c r="AG9" s="227">
        <v>146105</v>
      </c>
      <c r="AH9" s="227">
        <v>11681</v>
      </c>
      <c r="AI9" s="227">
        <v>30631</v>
      </c>
      <c r="AJ9" s="227">
        <v>11554</v>
      </c>
      <c r="AK9" s="227">
        <v>8997</v>
      </c>
      <c r="AL9" s="227">
        <v>4893</v>
      </c>
      <c r="AM9" s="227">
        <v>13866</v>
      </c>
      <c r="AN9" s="227">
        <v>12701</v>
      </c>
      <c r="AO9" s="227">
        <v>10478</v>
      </c>
      <c r="AP9" s="227">
        <v>5607</v>
      </c>
      <c r="AQ9" s="227">
        <v>17172</v>
      </c>
      <c r="AR9" s="227">
        <v>10932</v>
      </c>
      <c r="AS9" s="227">
        <v>12236.369620000005</v>
      </c>
      <c r="AT9" s="227">
        <v>10904</v>
      </c>
      <c r="AU9"/>
      <c r="AV9" s="227">
        <v>79771</v>
      </c>
      <c r="AW9" s="227">
        <v>57262</v>
      </c>
      <c r="AX9" s="227">
        <v>190665</v>
      </c>
      <c r="AY9" s="227">
        <v>39310</v>
      </c>
      <c r="AZ9" s="227">
        <v>45958</v>
      </c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</row>
    <row r="10" spans="1:132" x14ac:dyDescent="0.35">
      <c r="B10" s="95" t="s">
        <v>567</v>
      </c>
      <c r="E10" s="961">
        <v>-473.9</v>
      </c>
      <c r="F10" s="728">
        <v>-113.4</v>
      </c>
      <c r="G10" s="728">
        <v>-246.2</v>
      </c>
      <c r="H10" s="728">
        <v>-133.19999999999999</v>
      </c>
      <c r="J10" s="728">
        <v>-562.5</v>
      </c>
      <c r="K10" s="728">
        <v>-530</v>
      </c>
      <c r="L10" s="728">
        <v>-517.29999999999995</v>
      </c>
      <c r="M10" s="728">
        <v>-572.6</v>
      </c>
      <c r="N10" s="608">
        <v>-732000000</v>
      </c>
      <c r="O10" s="608">
        <v>-717559465.94000006</v>
      </c>
      <c r="P10" s="608">
        <v>-668596000</v>
      </c>
      <c r="Q10" s="608">
        <v>-675193982.78999996</v>
      </c>
      <c r="R10" s="608">
        <v>-680006171.72000003</v>
      </c>
      <c r="V10" s="46"/>
      <c r="W10" s="47"/>
      <c r="X10" s="48"/>
      <c r="Y10" s="48"/>
      <c r="Z10" s="48"/>
      <c r="AA10" s="48"/>
      <c r="AB10" s="48"/>
      <c r="AC10" s="48"/>
      <c r="AD10" s="48"/>
      <c r="AE10" s="4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V10" s="48"/>
      <c r="AW10" s="48"/>
      <c r="AX10" s="48"/>
      <c r="AY10" s="78"/>
      <c r="AZ10" s="78"/>
    </row>
    <row r="11" spans="1:132" x14ac:dyDescent="0.35">
      <c r="B11" s="95" t="s">
        <v>568</v>
      </c>
      <c r="E11" s="961">
        <v>-285.90000000000003</v>
      </c>
      <c r="F11" s="728">
        <v>-58.7</v>
      </c>
      <c r="G11" s="728">
        <v>-167.6</v>
      </c>
      <c r="H11" s="728">
        <v>-89.2</v>
      </c>
      <c r="J11" s="728">
        <v>-361.3</v>
      </c>
      <c r="K11" s="728">
        <v>-350.7</v>
      </c>
      <c r="L11" s="728">
        <v>-340.5</v>
      </c>
      <c r="M11" s="728">
        <v>-363.3</v>
      </c>
      <c r="N11" s="608">
        <v>-463100000</v>
      </c>
      <c r="O11" s="608">
        <v>-450582430.01719397</v>
      </c>
      <c r="P11" s="608">
        <v>-431705929.61801702</v>
      </c>
      <c r="Q11" s="608">
        <v>-328754199.89999998</v>
      </c>
      <c r="R11" s="608">
        <v>-264920750.28577599</v>
      </c>
      <c r="V11" s="91" t="s">
        <v>4</v>
      </c>
      <c r="W11" s="43"/>
      <c r="X11" s="92">
        <v>1051321</v>
      </c>
      <c r="Y11" s="92">
        <v>1239909</v>
      </c>
      <c r="Z11" s="92">
        <v>1226544</v>
      </c>
      <c r="AA11" s="92">
        <v>1279687</v>
      </c>
      <c r="AB11" s="92">
        <v>1038478</v>
      </c>
      <c r="AC11" s="92">
        <v>1061350</v>
      </c>
      <c r="AD11" s="92">
        <v>1069052</v>
      </c>
      <c r="AE11" s="92">
        <v>1088222</v>
      </c>
      <c r="AF11" s="92">
        <v>898576</v>
      </c>
      <c r="AG11" s="92">
        <f t="shared" ref="AG11:AL11" si="0">SUM(AG7:AG9)</f>
        <v>1171597</v>
      </c>
      <c r="AH11" s="92">
        <f t="shared" si="0"/>
        <v>1206866</v>
      </c>
      <c r="AI11" s="92">
        <f t="shared" si="0"/>
        <v>1284701</v>
      </c>
      <c r="AJ11" s="92">
        <f t="shared" si="0"/>
        <v>1034354</v>
      </c>
      <c r="AK11" s="92">
        <f t="shared" si="0"/>
        <v>1088655</v>
      </c>
      <c r="AL11" s="92">
        <f t="shared" si="0"/>
        <v>1090765</v>
      </c>
      <c r="AM11" s="92">
        <v>1197495</v>
      </c>
      <c r="AN11" s="92">
        <v>1100201</v>
      </c>
      <c r="AO11" s="92">
        <f>SUM(AO7:AO9)</f>
        <v>1167212</v>
      </c>
      <c r="AP11" s="92">
        <f>SUM(AP7:AP9)</f>
        <v>1192886</v>
      </c>
      <c r="AQ11" s="92">
        <v>1278312</v>
      </c>
      <c r="AR11" s="92">
        <f>SUM(AR7:AR9)</f>
        <v>1215876</v>
      </c>
      <c r="AS11" s="92">
        <v>1293998.6573300001</v>
      </c>
      <c r="AT11" s="92">
        <v>1329384</v>
      </c>
      <c r="AU11" s="516"/>
      <c r="AV11" s="92">
        <v>4797461</v>
      </c>
      <c r="AW11" s="92">
        <v>4274335</v>
      </c>
      <c r="AX11" s="92">
        <f>SUM(AX7:AX9)</f>
        <v>4554133</v>
      </c>
      <c r="AY11" s="92">
        <f>SUM(AY7:AY9)</f>
        <v>4411269</v>
      </c>
      <c r="AZ11" s="92">
        <v>4738611</v>
      </c>
    </row>
    <row r="12" spans="1:132" x14ac:dyDescent="0.35">
      <c r="B12" s="95" t="s">
        <v>569</v>
      </c>
      <c r="E12" s="961">
        <v>-477</v>
      </c>
      <c r="F12" s="728">
        <v>-110.5</v>
      </c>
      <c r="G12" s="728">
        <v>-238.50000000000003</v>
      </c>
      <c r="H12" s="728">
        <v>-124</v>
      </c>
      <c r="J12" s="728">
        <v>-537.9</v>
      </c>
      <c r="K12" s="728">
        <v>-413.9</v>
      </c>
      <c r="L12" s="728">
        <v>-365.8</v>
      </c>
      <c r="M12" s="728">
        <v>-408.6</v>
      </c>
      <c r="N12" s="608">
        <v>-529600000</v>
      </c>
      <c r="O12" s="608">
        <f>-901157406.887372-O11</f>
        <v>-450574976.87017804</v>
      </c>
      <c r="P12" s="608">
        <f>-908354884.738005-P11+3892332</f>
        <v>-472756623.11998802</v>
      </c>
      <c r="Q12" s="608">
        <f>-825966424.254704-Q11</f>
        <v>-497212224.35470402</v>
      </c>
      <c r="R12" s="608">
        <f>-635771864.603698-R11</f>
        <v>-370851114.317922</v>
      </c>
      <c r="V12" s="46"/>
      <c r="W12" s="47"/>
      <c r="X12" s="48"/>
      <c r="Y12" s="48"/>
      <c r="Z12" s="48"/>
      <c r="AA12" s="48"/>
      <c r="AB12" s="48"/>
      <c r="AC12" s="48"/>
      <c r="AD12" s="48"/>
      <c r="AE12" s="48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V12" s="48"/>
      <c r="AW12" s="48"/>
      <c r="AX12" s="48"/>
      <c r="AY12" s="125"/>
      <c r="AZ12" s="125"/>
    </row>
    <row r="13" spans="1:132" s="98" customFormat="1" x14ac:dyDescent="0.35">
      <c r="B13" s="95" t="s">
        <v>8</v>
      </c>
      <c r="C13" s="206"/>
      <c r="D13" s="206"/>
      <c r="E13" s="960">
        <v>-1958.4000000000003</v>
      </c>
      <c r="F13" s="728">
        <v>-463.2</v>
      </c>
      <c r="G13" s="728">
        <v>-975.49999999999989</v>
      </c>
      <c r="H13" s="728">
        <v>-491.8</v>
      </c>
      <c r="I13" s="206"/>
      <c r="J13" s="728">
        <v>-1738.4</v>
      </c>
      <c r="K13" s="728">
        <v>-1622</v>
      </c>
      <c r="L13" s="728">
        <v>-1638.1</v>
      </c>
      <c r="M13" s="728">
        <v>-1737.3</v>
      </c>
      <c r="N13" s="608">
        <v>-1651400000</v>
      </c>
      <c r="O13" s="608">
        <v>-1510297073.2766924</v>
      </c>
      <c r="P13" s="608">
        <v>-1442300939.8106301</v>
      </c>
      <c r="Q13" s="608">
        <v>-1484763763.2702301</v>
      </c>
      <c r="R13" s="608">
        <v>-1698873451.6184001</v>
      </c>
      <c r="V13" s="128" t="s">
        <v>5</v>
      </c>
      <c r="W13" s="95"/>
      <c r="X13" s="129">
        <v>90285</v>
      </c>
      <c r="Y13" s="129">
        <v>95674</v>
      </c>
      <c r="Z13" s="129">
        <v>94341</v>
      </c>
      <c r="AA13" s="129">
        <v>108545</v>
      </c>
      <c r="AB13" s="129">
        <v>90820</v>
      </c>
      <c r="AC13" s="129">
        <v>90720</v>
      </c>
      <c r="AD13" s="129">
        <v>90519</v>
      </c>
      <c r="AE13" s="129">
        <v>95141</v>
      </c>
      <c r="AF13" s="125">
        <v>102396</v>
      </c>
      <c r="AG13" s="125">
        <v>108206</v>
      </c>
      <c r="AH13" s="125">
        <v>120311</v>
      </c>
      <c r="AI13" s="125">
        <v>330363</v>
      </c>
      <c r="AJ13" s="125">
        <v>142359</v>
      </c>
      <c r="AK13" s="125">
        <v>181779</v>
      </c>
      <c r="AL13" s="125">
        <v>146152</v>
      </c>
      <c r="AM13" s="125">
        <v>151302</v>
      </c>
      <c r="AN13" s="125">
        <v>143841</v>
      </c>
      <c r="AO13" s="125">
        <v>143519</v>
      </c>
      <c r="AP13" s="125">
        <v>141612</v>
      </c>
      <c r="AQ13" s="125">
        <v>117913</v>
      </c>
      <c r="AR13" s="125">
        <v>137015</v>
      </c>
      <c r="AS13" s="125">
        <v>151625.14532149554</v>
      </c>
      <c r="AT13" s="125">
        <v>137262</v>
      </c>
      <c r="AU13"/>
      <c r="AV13" s="125">
        <v>388845</v>
      </c>
      <c r="AW13" s="125">
        <v>382791</v>
      </c>
      <c r="AX13" s="125">
        <v>648982</v>
      </c>
      <c r="AY13" s="125">
        <v>621592</v>
      </c>
      <c r="AZ13" s="125">
        <v>546885</v>
      </c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</row>
    <row r="14" spans="1:132" s="98" customFormat="1" x14ac:dyDescent="0.35">
      <c r="B14" s="95" t="s">
        <v>570</v>
      </c>
      <c r="C14" s="206"/>
      <c r="D14" s="206"/>
      <c r="E14" s="960">
        <v>-372.40000000000003</v>
      </c>
      <c r="F14" s="728">
        <v>-76.8</v>
      </c>
      <c r="G14" s="728">
        <v>-196.49999999999997</v>
      </c>
      <c r="H14" s="728">
        <v>-104.1</v>
      </c>
      <c r="I14" s="206"/>
      <c r="J14" s="728">
        <v>-359.5</v>
      </c>
      <c r="K14" s="728">
        <v>-309.10000000000002</v>
      </c>
      <c r="L14" s="728">
        <v>-264.60000000000002</v>
      </c>
      <c r="M14" s="728">
        <v>-292.8</v>
      </c>
      <c r="N14" s="608">
        <v>-298900000</v>
      </c>
      <c r="O14" s="608">
        <v>-297204303.96771181</v>
      </c>
      <c r="P14" s="608">
        <f>-788815950.278821+514477115.32</f>
        <v>-274338834.958821</v>
      </c>
      <c r="Q14" s="608">
        <f>-815099052.06914+550317776.71</f>
        <v>-264781275.35913992</v>
      </c>
      <c r="R14" s="608">
        <f>-716927554.881661+545558631.45</f>
        <v>-171368923.43166101</v>
      </c>
      <c r="V14" s="124" t="s">
        <v>257</v>
      </c>
      <c r="W14" s="95"/>
      <c r="X14" s="97">
        <v>166438</v>
      </c>
      <c r="Y14" s="129">
        <v>169101</v>
      </c>
      <c r="Z14" s="236">
        <v>189758</v>
      </c>
      <c r="AA14" s="236">
        <v>185936</v>
      </c>
      <c r="AB14" s="129">
        <v>158539</v>
      </c>
      <c r="AC14" s="129">
        <v>155267</v>
      </c>
      <c r="AD14" s="129">
        <v>154290</v>
      </c>
      <c r="AE14" s="129">
        <v>135465</v>
      </c>
      <c r="AF14" s="125">
        <v>142011</v>
      </c>
      <c r="AG14" s="125">
        <v>164945</v>
      </c>
      <c r="AH14" s="125">
        <v>184162</v>
      </c>
      <c r="AI14" s="125">
        <v>200402</v>
      </c>
      <c r="AJ14" s="125">
        <v>162818</v>
      </c>
      <c r="AK14" s="125">
        <v>163735</v>
      </c>
      <c r="AL14" s="125">
        <v>165664</v>
      </c>
      <c r="AM14" s="125">
        <v>182783</v>
      </c>
      <c r="AN14" s="125">
        <v>170643</v>
      </c>
      <c r="AO14" s="125">
        <v>170598</v>
      </c>
      <c r="AP14" s="125">
        <v>172747</v>
      </c>
      <c r="AQ14" s="125">
        <v>192480</v>
      </c>
      <c r="AR14" s="125">
        <v>186116</v>
      </c>
      <c r="AS14" s="125">
        <v>191900.04726350482</v>
      </c>
      <c r="AT14" s="125">
        <v>195719</v>
      </c>
      <c r="AU14"/>
      <c r="AV14" s="125">
        <v>711233</v>
      </c>
      <c r="AW14" s="125">
        <v>594010</v>
      </c>
      <c r="AX14" s="125">
        <v>696994</v>
      </c>
      <c r="AY14" s="125">
        <v>675000</v>
      </c>
      <c r="AZ14" s="125">
        <v>706468</v>
      </c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</row>
    <row r="15" spans="1:132" s="98" customFormat="1" x14ac:dyDescent="0.35">
      <c r="B15" s="95"/>
      <c r="C15" s="206"/>
      <c r="D15" s="206"/>
      <c r="E15" s="960"/>
      <c r="F15" s="728"/>
      <c r="G15" s="728"/>
      <c r="H15" s="728"/>
      <c r="I15" s="206"/>
      <c r="J15" s="728"/>
      <c r="K15" s="728"/>
      <c r="L15" s="728"/>
      <c r="M15" s="728"/>
      <c r="N15" s="608"/>
      <c r="O15" s="608"/>
      <c r="P15" s="608"/>
      <c r="Q15" s="608"/>
      <c r="R15" s="608"/>
      <c r="V15" s="124" t="s">
        <v>6</v>
      </c>
      <c r="W15" s="95"/>
      <c r="X15" s="129">
        <v>356994</v>
      </c>
      <c r="Y15" s="129">
        <v>381324</v>
      </c>
      <c r="Z15" s="129">
        <v>399509</v>
      </c>
      <c r="AA15" s="236">
        <v>439607</v>
      </c>
      <c r="AB15" s="129">
        <v>320135</v>
      </c>
      <c r="AC15" s="129">
        <v>317839</v>
      </c>
      <c r="AD15" s="129">
        <v>328123</v>
      </c>
      <c r="AE15" s="129">
        <v>353014</v>
      </c>
      <c r="AF15" s="125">
        <v>269939</v>
      </c>
      <c r="AG15" s="125">
        <v>337589</v>
      </c>
      <c r="AH15" s="125">
        <v>408562</v>
      </c>
      <c r="AI15" s="125">
        <v>481739</v>
      </c>
      <c r="AJ15" s="125">
        <v>366568</v>
      </c>
      <c r="AK15" s="125">
        <v>407558</v>
      </c>
      <c r="AL15" s="125">
        <v>383358</v>
      </c>
      <c r="AM15" s="125">
        <v>415575</v>
      </c>
      <c r="AN15" s="125">
        <v>372006</v>
      </c>
      <c r="AO15" s="125">
        <v>387618</v>
      </c>
      <c r="AP15" s="125">
        <v>410619</v>
      </c>
      <c r="AQ15" s="125">
        <v>448473</v>
      </c>
      <c r="AR15" s="125">
        <v>393997</v>
      </c>
      <c r="AS15" s="125">
        <v>425570.88049822208</v>
      </c>
      <c r="AT15" s="125">
        <v>428434</v>
      </c>
      <c r="AU15"/>
      <c r="AV15" s="125">
        <v>1577434</v>
      </c>
      <c r="AW15" s="125">
        <v>1315778</v>
      </c>
      <c r="AX15" s="125">
        <v>1501160</v>
      </c>
      <c r="AY15" s="125">
        <v>1573059</v>
      </c>
      <c r="AZ15" s="125">
        <v>1618716</v>
      </c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</row>
    <row r="16" spans="1:132" s="98" customFormat="1" x14ac:dyDescent="0.35">
      <c r="B16" s="95" t="s">
        <v>571</v>
      </c>
      <c r="C16" s="206"/>
      <c r="D16" s="206"/>
      <c r="E16" s="962">
        <v>-44.899999999999991</v>
      </c>
      <c r="F16" s="728">
        <v>-31.3</v>
      </c>
      <c r="G16" s="728">
        <v>-15.800000000000004</v>
      </c>
      <c r="H16" s="728">
        <v>-4.9000000000000004</v>
      </c>
      <c r="I16" s="206"/>
      <c r="J16" s="728">
        <v>-1.7</v>
      </c>
      <c r="K16" s="728">
        <v>22.6</v>
      </c>
      <c r="L16" s="728">
        <v>123.6</v>
      </c>
      <c r="M16" s="728">
        <v>36.700000000000003</v>
      </c>
      <c r="N16" s="608">
        <v>14100000</v>
      </c>
      <c r="O16" s="608">
        <v>-17613840.166677527</v>
      </c>
      <c r="P16" s="608">
        <v>-78261813.339999989</v>
      </c>
      <c r="Q16" s="608">
        <v>142447446.49150002</v>
      </c>
      <c r="R16" s="608">
        <v>18223619.609999999</v>
      </c>
      <c r="V16" s="124" t="s">
        <v>7</v>
      </c>
      <c r="W16" s="95"/>
      <c r="X16" s="129">
        <v>9316</v>
      </c>
      <c r="Y16" s="129">
        <v>9218</v>
      </c>
      <c r="Z16" s="129">
        <v>8330</v>
      </c>
      <c r="AA16" s="236">
        <v>11010</v>
      </c>
      <c r="AB16" s="129">
        <v>10717</v>
      </c>
      <c r="AC16" s="129">
        <v>9614</v>
      </c>
      <c r="AD16" s="129">
        <v>10372</v>
      </c>
      <c r="AE16" s="129">
        <v>10432</v>
      </c>
      <c r="AF16" s="125">
        <v>6686</v>
      </c>
      <c r="AG16" s="125">
        <v>10678</v>
      </c>
      <c r="AH16" s="125">
        <v>10855</v>
      </c>
      <c r="AI16" s="125">
        <v>10134</v>
      </c>
      <c r="AJ16" s="125">
        <v>7026</v>
      </c>
      <c r="AK16" s="125">
        <v>11272</v>
      </c>
      <c r="AL16" s="125">
        <v>11088</v>
      </c>
      <c r="AM16" s="125">
        <v>6870</v>
      </c>
      <c r="AN16" s="125">
        <v>10310</v>
      </c>
      <c r="AO16" s="125">
        <v>10595</v>
      </c>
      <c r="AP16" s="125">
        <v>9231</v>
      </c>
      <c r="AQ16" s="125">
        <v>8851</v>
      </c>
      <c r="AR16" s="125">
        <v>5904</v>
      </c>
      <c r="AS16" s="125">
        <v>8789.5635149262635</v>
      </c>
      <c r="AT16" s="125">
        <v>9515</v>
      </c>
      <c r="AU16"/>
      <c r="AV16" s="125">
        <v>37874</v>
      </c>
      <c r="AW16" s="125">
        <v>40759</v>
      </c>
      <c r="AX16" s="125">
        <v>38597</v>
      </c>
      <c r="AY16" s="125">
        <v>36256</v>
      </c>
      <c r="AZ16" s="125">
        <v>38987</v>
      </c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</row>
    <row r="17" spans="2:132 16367:16367" s="98" customFormat="1" ht="25" x14ac:dyDescent="0.35">
      <c r="B17" s="93" t="s">
        <v>656</v>
      </c>
      <c r="C17" s="206"/>
      <c r="D17" s="206"/>
      <c r="E17" s="974">
        <v>1083.1000000000013</v>
      </c>
      <c r="F17" s="729">
        <v>242.2</v>
      </c>
      <c r="G17" s="729">
        <v>611.20000000000027</v>
      </c>
      <c r="H17" s="729">
        <f>SUM(H7:H16)</f>
        <v>359.39999999999986</v>
      </c>
      <c r="I17" s="206"/>
      <c r="J17" s="729">
        <v>1066.3</v>
      </c>
      <c r="K17" s="729">
        <v>513.20000000000005</v>
      </c>
      <c r="L17" s="729">
        <v>580.20000000000005</v>
      </c>
      <c r="M17" s="729">
        <v>859.9</v>
      </c>
      <c r="N17" s="610">
        <v>907000000</v>
      </c>
      <c r="O17" s="610">
        <f t="shared" ref="O17:R17" si="1">SUM(O7,O16)+SUM(O9:O14)</f>
        <v>700303141.68948936</v>
      </c>
      <c r="P17" s="610">
        <f t="shared" si="1"/>
        <v>489521481.43059015</v>
      </c>
      <c r="Q17" s="610">
        <f t="shared" si="1"/>
        <v>704892326.12916231</v>
      </c>
      <c r="R17" s="610">
        <f t="shared" si="1"/>
        <v>503717995.11624098</v>
      </c>
      <c r="V17" s="128" t="s">
        <v>8</v>
      </c>
      <c r="W17" s="95"/>
      <c r="X17" s="129">
        <v>374553</v>
      </c>
      <c r="Y17" s="129">
        <v>365032</v>
      </c>
      <c r="Z17" s="129">
        <v>587502</v>
      </c>
      <c r="AA17" s="236">
        <v>387468</v>
      </c>
      <c r="AB17" s="129">
        <v>363524</v>
      </c>
      <c r="AC17" s="129">
        <v>361275</v>
      </c>
      <c r="AD17" s="129">
        <v>348171</v>
      </c>
      <c r="AE17" s="129">
        <v>671785</v>
      </c>
      <c r="AF17" s="125">
        <v>319937</v>
      </c>
      <c r="AG17" s="125">
        <v>375192</v>
      </c>
      <c r="AH17" s="125">
        <v>371129</v>
      </c>
      <c r="AI17" s="125">
        <v>395234</v>
      </c>
      <c r="AJ17" s="125">
        <v>385348</v>
      </c>
      <c r="AK17" s="125">
        <v>367644</v>
      </c>
      <c r="AL17" s="125">
        <v>352754</v>
      </c>
      <c r="AM17" s="125">
        <v>336555</v>
      </c>
      <c r="AN17" s="125">
        <v>371185</v>
      </c>
      <c r="AO17" s="125">
        <v>382475</v>
      </c>
      <c r="AP17" s="125">
        <v>357761</v>
      </c>
      <c r="AQ17" s="125">
        <v>397295</v>
      </c>
      <c r="AR17" s="125">
        <v>398979</v>
      </c>
      <c r="AS17" s="125">
        <v>415543.93040782434</v>
      </c>
      <c r="AT17" s="125">
        <v>384759</v>
      </c>
      <c r="AU17"/>
      <c r="AV17" s="125">
        <v>1714555</v>
      </c>
      <c r="AW17" s="125">
        <v>1698873</v>
      </c>
      <c r="AX17" s="125">
        <v>1484764</v>
      </c>
      <c r="AY17" s="125">
        <v>1442301</v>
      </c>
      <c r="AZ17" s="125">
        <v>1508716</v>
      </c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</row>
    <row r="18" spans="2:132 16367:16367" s="98" customFormat="1" x14ac:dyDescent="0.35">
      <c r="B18" s="95" t="s">
        <v>538</v>
      </c>
      <c r="C18" s="206"/>
      <c r="D18" s="206"/>
      <c r="E18" s="967">
        <v>-791.7</v>
      </c>
      <c r="F18" s="730">
        <v>-204.7</v>
      </c>
      <c r="G18" s="730">
        <v>-389.7</v>
      </c>
      <c r="H18" s="730">
        <v>-191.4</v>
      </c>
      <c r="I18" s="206"/>
      <c r="J18" s="730">
        <v>-733</v>
      </c>
      <c r="K18" s="730">
        <v>-722</v>
      </c>
      <c r="L18" s="730">
        <v>-766.6</v>
      </c>
      <c r="M18" s="730">
        <v>-716.5</v>
      </c>
      <c r="N18" s="611">
        <v>-629400000</v>
      </c>
      <c r="O18" s="611">
        <v>-546884865.96953261</v>
      </c>
      <c r="P18" s="611">
        <v>-621592151.05245697</v>
      </c>
      <c r="Q18" s="611">
        <v>-648982039.38109398</v>
      </c>
      <c r="R18" s="611">
        <v>-382790699.852171</v>
      </c>
      <c r="V18" s="124" t="s">
        <v>9</v>
      </c>
      <c r="W18" s="95"/>
      <c r="X18" s="129">
        <v>11607</v>
      </c>
      <c r="Y18" s="129">
        <v>19059</v>
      </c>
      <c r="Z18" s="129">
        <v>15869</v>
      </c>
      <c r="AA18" s="236">
        <v>14949</v>
      </c>
      <c r="AB18" s="129">
        <v>9185</v>
      </c>
      <c r="AC18" s="129">
        <v>12733</v>
      </c>
      <c r="AD18" s="129">
        <v>7438</v>
      </c>
      <c r="AE18" s="129">
        <v>10985</v>
      </c>
      <c r="AF18" s="125">
        <v>8858</v>
      </c>
      <c r="AG18" s="125">
        <v>12673</v>
      </c>
      <c r="AH18" s="125">
        <v>13386</v>
      </c>
      <c r="AI18" s="125">
        <v>21838</v>
      </c>
      <c r="AJ18" s="125">
        <v>11563</v>
      </c>
      <c r="AK18" s="125">
        <v>14727</v>
      </c>
      <c r="AL18" s="125">
        <v>12786</v>
      </c>
      <c r="AM18" s="125">
        <v>16418</v>
      </c>
      <c r="AN18" s="125">
        <v>13056</v>
      </c>
      <c r="AO18" s="125">
        <v>14382</v>
      </c>
      <c r="AP18" s="125">
        <v>13936</v>
      </c>
      <c r="AQ18" s="125">
        <v>16206</v>
      </c>
      <c r="AR18" s="125">
        <v>13260</v>
      </c>
      <c r="AS18" s="125">
        <v>14140.996896568602</v>
      </c>
      <c r="AT18" s="125">
        <v>13857</v>
      </c>
      <c r="AU18"/>
      <c r="AV18" s="125">
        <v>61484</v>
      </c>
      <c r="AW18" s="125">
        <v>43955</v>
      </c>
      <c r="AX18" s="125">
        <v>53854</v>
      </c>
      <c r="AY18" s="125">
        <v>55494</v>
      </c>
      <c r="AZ18" s="125">
        <v>57580</v>
      </c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</row>
    <row r="19" spans="2:132 16367:16367" s="98" customFormat="1" x14ac:dyDescent="0.35">
      <c r="B19" s="93" t="s">
        <v>657</v>
      </c>
      <c r="C19" s="206"/>
      <c r="D19" s="206"/>
      <c r="E19" s="977">
        <v>291.40000000000123</v>
      </c>
      <c r="F19" s="729">
        <v>37.5</v>
      </c>
      <c r="G19" s="729">
        <v>221.50000000000028</v>
      </c>
      <c r="H19" s="729">
        <f>H17+H18</f>
        <v>167.99999999999986</v>
      </c>
      <c r="I19" s="206"/>
      <c r="J19" s="729">
        <v>333.3</v>
      </c>
      <c r="K19" s="729">
        <v>-208.8</v>
      </c>
      <c r="L19" s="729">
        <v>-186.4</v>
      </c>
      <c r="M19" s="729">
        <v>143.4</v>
      </c>
      <c r="N19" s="610">
        <v>277600000</v>
      </c>
      <c r="O19" s="610">
        <f t="shared" ref="O19:R19" si="2">SUM(O17:O18)</f>
        <v>153418275.71995676</v>
      </c>
      <c r="P19" s="610">
        <f t="shared" si="2"/>
        <v>-132070669.62186682</v>
      </c>
      <c r="Q19" s="610">
        <f t="shared" si="2"/>
        <v>55910286.748068333</v>
      </c>
      <c r="R19" s="610">
        <f t="shared" si="2"/>
        <v>120927295.26406997</v>
      </c>
      <c r="V19" s="124" t="s">
        <v>10</v>
      </c>
      <c r="W19" s="95"/>
      <c r="X19" s="129">
        <v>17601</v>
      </c>
      <c r="Y19" s="129">
        <v>80499</v>
      </c>
      <c r="Z19" s="129">
        <v>21973</v>
      </c>
      <c r="AA19" s="129">
        <v>15597</v>
      </c>
      <c r="AB19" s="129">
        <v>8622</v>
      </c>
      <c r="AC19" s="129">
        <v>7243</v>
      </c>
      <c r="AD19" s="129">
        <v>10775</v>
      </c>
      <c r="AE19" s="129">
        <v>11563</v>
      </c>
      <c r="AF19" s="125">
        <v>6502</v>
      </c>
      <c r="AG19" s="125">
        <v>5893</v>
      </c>
      <c r="AH19" s="125">
        <v>6697</v>
      </c>
      <c r="AI19" s="125">
        <v>6562</v>
      </c>
      <c r="AJ19" s="125">
        <v>8336</v>
      </c>
      <c r="AK19" s="125">
        <v>3580</v>
      </c>
      <c r="AL19" s="125">
        <v>5425</v>
      </c>
      <c r="AM19" s="125">
        <v>4725</v>
      </c>
      <c r="AN19" s="125">
        <v>7396</v>
      </c>
      <c r="AO19" s="125">
        <v>5594</v>
      </c>
      <c r="AP19" s="125">
        <v>7877</v>
      </c>
      <c r="AQ19" s="125">
        <v>18265</v>
      </c>
      <c r="AR19" s="125">
        <v>7802</v>
      </c>
      <c r="AS19" s="125">
        <v>7812.8921399999981</v>
      </c>
      <c r="AT19" s="125">
        <v>8688</v>
      </c>
      <c r="AU19"/>
      <c r="AV19" s="125">
        <v>135670</v>
      </c>
      <c r="AW19" s="125">
        <v>38203</v>
      </c>
      <c r="AX19" s="125">
        <v>25654</v>
      </c>
      <c r="AY19" s="125">
        <v>22066</v>
      </c>
      <c r="AZ19" s="125">
        <v>39132</v>
      </c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</row>
    <row r="20" spans="2:132 16367:16367" s="98" customFormat="1" x14ac:dyDescent="0.35">
      <c r="B20" s="95" t="s">
        <v>572</v>
      </c>
      <c r="C20" s="206"/>
      <c r="D20" s="206"/>
      <c r="E20" s="963">
        <v>-181.49999999999997</v>
      </c>
      <c r="F20" s="727">
        <v>-46</v>
      </c>
      <c r="G20" s="727">
        <v>-87.3</v>
      </c>
      <c r="H20" s="727">
        <v>-41.5</v>
      </c>
      <c r="I20" s="206"/>
      <c r="J20" s="727">
        <v>-150.6</v>
      </c>
      <c r="K20" s="727">
        <v>-60.3</v>
      </c>
      <c r="L20" s="727">
        <v>-82.2</v>
      </c>
      <c r="M20" s="727">
        <v>-71.599999999999994</v>
      </c>
      <c r="N20" s="609">
        <v>-42000000</v>
      </c>
      <c r="O20" s="609">
        <v>-37788272.523992494</v>
      </c>
      <c r="P20" s="609">
        <v>-22314136.51696787</v>
      </c>
      <c r="Q20" s="609">
        <v>-51673588.970000006</v>
      </c>
      <c r="R20" s="609">
        <v>-28287919.569999993</v>
      </c>
      <c r="V20" s="124" t="s">
        <v>11</v>
      </c>
      <c r="W20" s="95"/>
      <c r="X20" s="228">
        <v>8488</v>
      </c>
      <c r="Y20" s="228">
        <v>9698</v>
      </c>
      <c r="Z20" s="228">
        <v>18683</v>
      </c>
      <c r="AA20" s="228">
        <v>23312</v>
      </c>
      <c r="AB20" s="228">
        <v>8467</v>
      </c>
      <c r="AC20" s="228">
        <v>6176</v>
      </c>
      <c r="AD20" s="228">
        <v>6557</v>
      </c>
      <c r="AE20" s="228">
        <v>4522</v>
      </c>
      <c r="AF20" s="228">
        <v>9877</v>
      </c>
      <c r="AG20" s="228">
        <v>7956</v>
      </c>
      <c r="AH20" s="228">
        <v>3650</v>
      </c>
      <c r="AI20" s="228">
        <v>33718</v>
      </c>
      <c r="AJ20" s="228">
        <v>12144</v>
      </c>
      <c r="AK20" s="228">
        <v>70695</v>
      </c>
      <c r="AL20" s="228">
        <v>5659</v>
      </c>
      <c r="AM20" s="228">
        <v>29074</v>
      </c>
      <c r="AN20" s="228">
        <v>8588</v>
      </c>
      <c r="AO20" s="228">
        <v>10186</v>
      </c>
      <c r="AP20" s="228">
        <v>22050</v>
      </c>
      <c r="AQ20" s="228">
        <v>26303</v>
      </c>
      <c r="AR20" s="228">
        <v>9547</v>
      </c>
      <c r="AS20" s="228">
        <v>7921.2977859874009</v>
      </c>
      <c r="AT20" s="228">
        <v>9388</v>
      </c>
      <c r="AU20"/>
      <c r="AV20" s="228">
        <v>60181</v>
      </c>
      <c r="AW20" s="228">
        <v>39039</v>
      </c>
      <c r="AX20" s="228">
        <v>48217</v>
      </c>
      <c r="AY20" s="228">
        <v>117572</v>
      </c>
      <c r="AZ20" s="228">
        <v>67127</v>
      </c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</row>
    <row r="21" spans="2:132 16367:16367" ht="25" x14ac:dyDescent="0.35">
      <c r="B21" s="95" t="s">
        <v>573</v>
      </c>
      <c r="E21" s="961">
        <v>9.1</v>
      </c>
      <c r="F21" s="728">
        <v>1.5</v>
      </c>
      <c r="G21" s="728">
        <v>5.6</v>
      </c>
      <c r="H21" s="728">
        <v>4.0999999999999996</v>
      </c>
      <c r="J21" s="728">
        <v>9.1</v>
      </c>
      <c r="K21" s="728">
        <v>4.7</v>
      </c>
      <c r="L21" s="728">
        <v>1.7</v>
      </c>
      <c r="M21" s="728">
        <v>1.7</v>
      </c>
      <c r="N21" s="608">
        <v>3700000</v>
      </c>
      <c r="O21" s="608">
        <v>805989.99791866285</v>
      </c>
      <c r="P21" s="608">
        <v>3460758.3557259999</v>
      </c>
      <c r="Q21" s="608">
        <v>4416171.66</v>
      </c>
      <c r="R21" s="608">
        <v>881343.95999999985</v>
      </c>
      <c r="V21" s="46"/>
      <c r="W21" s="47"/>
      <c r="X21" s="50"/>
      <c r="Y21" s="50"/>
      <c r="Z21" s="50"/>
      <c r="AA21" s="50"/>
      <c r="AB21" s="50"/>
      <c r="AC21" s="50"/>
      <c r="AD21" s="50"/>
      <c r="AE21" s="50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V21" s="50"/>
      <c r="AW21" s="50"/>
      <c r="AX21" s="50"/>
      <c r="AY21" s="79"/>
      <c r="AZ21" s="79"/>
    </row>
    <row r="22" spans="2:132 16367:16367" ht="25" x14ac:dyDescent="0.35">
      <c r="B22" s="95" t="s">
        <v>574</v>
      </c>
      <c r="E22" s="968" t="s">
        <v>18</v>
      </c>
      <c r="F22" s="731" t="s">
        <v>18</v>
      </c>
      <c r="G22" s="731"/>
      <c r="H22" s="731"/>
      <c r="J22" s="731"/>
      <c r="K22" s="731"/>
      <c r="L22" s="731" t="s">
        <v>18</v>
      </c>
      <c r="M22" s="731" t="s">
        <v>18</v>
      </c>
      <c r="N22" s="612">
        <v>4500000</v>
      </c>
      <c r="O22" s="612">
        <v>0</v>
      </c>
      <c r="P22" s="612">
        <v>0</v>
      </c>
      <c r="Q22" s="612">
        <v>1864951.92</v>
      </c>
      <c r="R22" s="612">
        <v>0</v>
      </c>
      <c r="V22" s="91" t="s">
        <v>12</v>
      </c>
      <c r="W22" s="93"/>
      <c r="X22" s="94">
        <f t="shared" ref="X22:AF22" si="3">SUM(X13:X20)</f>
        <v>1035282</v>
      </c>
      <c r="Y22" s="94">
        <f t="shared" si="3"/>
        <v>1129605</v>
      </c>
      <c r="Z22" s="94">
        <f t="shared" si="3"/>
        <v>1335965</v>
      </c>
      <c r="AA22" s="94">
        <f t="shared" si="3"/>
        <v>1186424</v>
      </c>
      <c r="AB22" s="94">
        <f t="shared" si="3"/>
        <v>970009</v>
      </c>
      <c r="AC22" s="94">
        <f t="shared" si="3"/>
        <v>960867</v>
      </c>
      <c r="AD22" s="94">
        <f t="shared" si="3"/>
        <v>956245</v>
      </c>
      <c r="AE22" s="94">
        <f t="shared" si="3"/>
        <v>1292907</v>
      </c>
      <c r="AF22" s="94">
        <f t="shared" si="3"/>
        <v>866206</v>
      </c>
      <c r="AG22" s="94">
        <f>SUM(AG13:AG20)</f>
        <v>1023132</v>
      </c>
      <c r="AH22" s="94">
        <f t="shared" ref="AH22:AL22" si="4">SUM(AH13:AH20)</f>
        <v>1118752</v>
      </c>
      <c r="AI22" s="94">
        <f t="shared" si="4"/>
        <v>1479990</v>
      </c>
      <c r="AJ22" s="94">
        <f t="shared" si="4"/>
        <v>1096162</v>
      </c>
      <c r="AK22" s="94">
        <f t="shared" si="4"/>
        <v>1220990</v>
      </c>
      <c r="AL22" s="94">
        <f t="shared" si="4"/>
        <v>1082886</v>
      </c>
      <c r="AM22" s="94">
        <v>1143302</v>
      </c>
      <c r="AN22" s="94">
        <v>1097025</v>
      </c>
      <c r="AO22" s="94">
        <f>SUM(AO13:AO20)</f>
        <v>1124967</v>
      </c>
      <c r="AP22" s="94">
        <f>SUM(AP13:AP20)</f>
        <v>1135833</v>
      </c>
      <c r="AQ22" s="94">
        <v>1225786</v>
      </c>
      <c r="AR22" s="94">
        <f>SUM(AR13:AR20)</f>
        <v>1152620</v>
      </c>
      <c r="AS22" s="94">
        <v>1223304.7538285288</v>
      </c>
      <c r="AT22" s="94">
        <v>1187622</v>
      </c>
      <c r="AV22" s="94">
        <v>4687276</v>
      </c>
      <c r="AW22" s="94">
        <v>4153408</v>
      </c>
      <c r="AX22" s="94">
        <f>SUM(AX13:AX20)</f>
        <v>4498222</v>
      </c>
      <c r="AY22" s="94">
        <f>SUM(AY13:AY20)</f>
        <v>4543340</v>
      </c>
      <c r="AZ22" s="94">
        <v>4583611</v>
      </c>
    </row>
    <row r="23" spans="2:132 16367:16367" x14ac:dyDescent="0.35">
      <c r="B23" s="93" t="s">
        <v>658</v>
      </c>
      <c r="E23" s="975">
        <v>119.00000000000125</v>
      </c>
      <c r="F23" s="729">
        <v>-7</v>
      </c>
      <c r="G23" s="729">
        <v>139.80000000000027</v>
      </c>
      <c r="H23" s="729">
        <f>SUM(H19:H22)</f>
        <v>130.59999999999985</v>
      </c>
      <c r="J23" s="729">
        <v>191.8</v>
      </c>
      <c r="K23" s="729">
        <v>-264.39999999999998</v>
      </c>
      <c r="L23" s="729">
        <v>-266.89999999999998</v>
      </c>
      <c r="M23" s="729">
        <v>73.5</v>
      </c>
      <c r="N23" s="610">
        <v>243800000</v>
      </c>
      <c r="O23" s="610">
        <f t="shared" ref="O23:R23" si="5">SUM(O19:O22)</f>
        <v>116435993.19388293</v>
      </c>
      <c r="P23" s="610">
        <f t="shared" si="5"/>
        <v>-150924047.78310868</v>
      </c>
      <c r="Q23" s="610">
        <f t="shared" si="5"/>
        <v>10517821.358068326</v>
      </c>
      <c r="R23" s="610">
        <f t="shared" si="5"/>
        <v>93520719.654069975</v>
      </c>
      <c r="V23" s="46"/>
      <c r="W23" s="47"/>
      <c r="X23" s="51"/>
      <c r="Y23" s="51"/>
      <c r="Z23" s="51"/>
      <c r="AA23" s="51"/>
      <c r="AB23" s="51"/>
      <c r="AC23" s="51"/>
      <c r="AD23" s="51"/>
      <c r="AE23" s="51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V23" s="51"/>
      <c r="AW23" s="265"/>
      <c r="AX23" s="51"/>
      <c r="AY23" s="97"/>
      <c r="AZ23" s="97"/>
    </row>
    <row r="24" spans="2:132 16367:16367" s="98" customFormat="1" x14ac:dyDescent="0.35">
      <c r="B24" s="95" t="s">
        <v>17</v>
      </c>
      <c r="C24" s="206"/>
      <c r="D24" s="206"/>
      <c r="E24" s="969">
        <v>-36.9</v>
      </c>
      <c r="F24" s="731">
        <v>-0.8</v>
      </c>
      <c r="G24" s="731">
        <v>-30.099999999999998</v>
      </c>
      <c r="H24" s="731">
        <v>-26.4</v>
      </c>
      <c r="I24" s="206"/>
      <c r="J24" s="731">
        <v>-43.8</v>
      </c>
      <c r="K24" s="731">
        <v>39.1</v>
      </c>
      <c r="L24" s="731">
        <v>42.6</v>
      </c>
      <c r="M24" s="731">
        <v>-37.5</v>
      </c>
      <c r="N24" s="612">
        <v>-59900000</v>
      </c>
      <c r="O24" s="612">
        <v>-34760239.748989157</v>
      </c>
      <c r="P24" s="612">
        <v>17151623.084871698</v>
      </c>
      <c r="Q24" s="612">
        <v>19562065.183294602</v>
      </c>
      <c r="R24" s="612">
        <v>-15239002.7195221</v>
      </c>
      <c r="T24" s="56"/>
      <c r="V24" s="91" t="s">
        <v>191</v>
      </c>
      <c r="W24" s="95"/>
      <c r="X24" s="267">
        <f t="shared" ref="X24:AF24" si="6">X13+X26</f>
        <v>106324</v>
      </c>
      <c r="Y24" s="267">
        <f t="shared" si="6"/>
        <v>205978</v>
      </c>
      <c r="Z24" s="267">
        <f t="shared" si="6"/>
        <v>-15080</v>
      </c>
      <c r="AA24" s="267">
        <f t="shared" si="6"/>
        <v>201808</v>
      </c>
      <c r="AB24" s="267">
        <f t="shared" si="6"/>
        <v>159289</v>
      </c>
      <c r="AC24" s="267">
        <f t="shared" si="6"/>
        <v>191203</v>
      </c>
      <c r="AD24" s="267">
        <f t="shared" si="6"/>
        <v>203326</v>
      </c>
      <c r="AE24" s="267">
        <f t="shared" si="6"/>
        <v>-109544</v>
      </c>
      <c r="AF24" s="267">
        <f t="shared" si="6"/>
        <v>134766</v>
      </c>
      <c r="AG24" s="267">
        <f>AG13+AG26</f>
        <v>256671</v>
      </c>
      <c r="AH24" s="267">
        <f t="shared" ref="AH24:AM24" si="7">AH13+AH26</f>
        <v>208425</v>
      </c>
      <c r="AI24" s="267">
        <f t="shared" si="7"/>
        <v>135074</v>
      </c>
      <c r="AJ24" s="267">
        <f t="shared" si="7"/>
        <v>80551</v>
      </c>
      <c r="AK24" s="267">
        <f t="shared" si="7"/>
        <v>49444</v>
      </c>
      <c r="AL24" s="267">
        <f t="shared" si="7"/>
        <v>154031</v>
      </c>
      <c r="AM24" s="267">
        <f t="shared" si="7"/>
        <v>205495</v>
      </c>
      <c r="AN24" s="267">
        <v>147017</v>
      </c>
      <c r="AO24" s="267">
        <f>AO11-AO22+AO13</f>
        <v>185764</v>
      </c>
      <c r="AP24" s="267">
        <f>AP11-AP22+AP13</f>
        <v>198665</v>
      </c>
      <c r="AQ24" s="267">
        <v>170439</v>
      </c>
      <c r="AR24" s="267">
        <f>AR11-AR22+AR13</f>
        <v>200271</v>
      </c>
      <c r="AS24" s="267">
        <v>222319.04882296681</v>
      </c>
      <c r="AT24" s="267">
        <v>279024</v>
      </c>
      <c r="AU24"/>
      <c r="AV24" s="96">
        <v>499030</v>
      </c>
      <c r="AW24" s="96">
        <v>503718</v>
      </c>
      <c r="AX24" s="267">
        <f>AX26+AX13</f>
        <v>704893</v>
      </c>
      <c r="AY24" s="267">
        <f>AY26+AY13</f>
        <v>489521</v>
      </c>
      <c r="AZ24" s="267">
        <v>701885</v>
      </c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XEM24" s="97"/>
    </row>
    <row r="25" spans="2:132 16367:16367" x14ac:dyDescent="0.35">
      <c r="B25" s="93" t="s">
        <v>659</v>
      </c>
      <c r="E25" s="975">
        <v>82.100000000001245</v>
      </c>
      <c r="F25" s="729">
        <v>-7.8</v>
      </c>
      <c r="G25" s="729">
        <v>109.70000000000027</v>
      </c>
      <c r="H25" s="729">
        <f>H23+H24</f>
        <v>104.19999999999985</v>
      </c>
      <c r="J25" s="729">
        <v>148</v>
      </c>
      <c r="K25" s="729">
        <v>-225.3</v>
      </c>
      <c r="L25" s="729">
        <v>-224.3</v>
      </c>
      <c r="M25" s="729">
        <v>36</v>
      </c>
      <c r="N25" s="613">
        <v>183900000</v>
      </c>
      <c r="O25" s="613">
        <f t="shared" ref="O25" si="8">SUM(O23:O24)</f>
        <v>81675753.444893777</v>
      </c>
      <c r="P25" s="613">
        <f>SUM(P23:P24)</f>
        <v>-133772424.69823699</v>
      </c>
      <c r="Q25" s="613">
        <f t="shared" ref="Q25:R25" si="9">SUM(Q23:Q24)</f>
        <v>30079886.541362926</v>
      </c>
      <c r="R25" s="613">
        <f t="shared" si="9"/>
        <v>78281716.934547871</v>
      </c>
      <c r="T25" s="98"/>
      <c r="V25" s="42"/>
      <c r="W25" s="47"/>
      <c r="X25" s="54"/>
      <c r="Y25" s="54"/>
      <c r="Z25" s="54"/>
      <c r="AA25" s="54"/>
      <c r="AB25" s="54"/>
      <c r="AC25" s="54"/>
      <c r="AD25" s="54"/>
      <c r="AE25" s="54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V25" s="54"/>
      <c r="AW25" s="54"/>
      <c r="AX25" s="54"/>
      <c r="AY25" s="96"/>
      <c r="AZ25" s="96"/>
      <c r="XEM25" s="51"/>
    </row>
    <row r="26" spans="2:132 16367:16367" s="98" customFormat="1" x14ac:dyDescent="0.35">
      <c r="B26" s="55"/>
      <c r="C26" s="206"/>
      <c r="D26" s="206"/>
      <c r="E26" s="963"/>
      <c r="F26" s="732"/>
      <c r="G26" s="732"/>
      <c r="H26" s="732"/>
      <c r="I26" s="206"/>
      <c r="J26" s="732"/>
      <c r="K26" s="732"/>
      <c r="L26" s="732"/>
      <c r="M26" s="732"/>
      <c r="N26" s="614"/>
      <c r="O26" s="614"/>
      <c r="P26" s="614"/>
      <c r="Q26" s="614"/>
      <c r="R26" s="614"/>
      <c r="V26" s="91" t="s">
        <v>13</v>
      </c>
      <c r="W26" s="93"/>
      <c r="X26" s="99">
        <v>16039</v>
      </c>
      <c r="Y26" s="99">
        <v>110304</v>
      </c>
      <c r="Z26" s="100">
        <v>-109421</v>
      </c>
      <c r="AA26" s="100">
        <v>93263</v>
      </c>
      <c r="AB26" s="100">
        <v>68469</v>
      </c>
      <c r="AC26" s="100">
        <v>100483</v>
      </c>
      <c r="AD26" s="101">
        <v>112807</v>
      </c>
      <c r="AE26" s="100">
        <v>-204685</v>
      </c>
      <c r="AF26" s="101">
        <v>32370</v>
      </c>
      <c r="AG26" s="101">
        <f>AG11-AG22</f>
        <v>148465</v>
      </c>
      <c r="AH26" s="101">
        <f t="shared" ref="AH26:AN26" si="10">AH11-AH22</f>
        <v>88114</v>
      </c>
      <c r="AI26" s="101">
        <f t="shared" si="10"/>
        <v>-195289</v>
      </c>
      <c r="AJ26" s="101">
        <f t="shared" si="10"/>
        <v>-61808</v>
      </c>
      <c r="AK26" s="101">
        <f t="shared" si="10"/>
        <v>-132335</v>
      </c>
      <c r="AL26" s="101">
        <f t="shared" si="10"/>
        <v>7879</v>
      </c>
      <c r="AM26" s="101">
        <f t="shared" si="10"/>
        <v>54193</v>
      </c>
      <c r="AN26" s="101">
        <f t="shared" si="10"/>
        <v>3176</v>
      </c>
      <c r="AO26" s="96">
        <f>AO11-AO22</f>
        <v>42245</v>
      </c>
      <c r="AP26" s="96">
        <f>AP11-AP22</f>
        <v>57053</v>
      </c>
      <c r="AQ26" s="96">
        <v>52526</v>
      </c>
      <c r="AR26" s="96">
        <f>AR11-AR22</f>
        <v>63256</v>
      </c>
      <c r="AS26" s="96">
        <v>70693.903501471272</v>
      </c>
      <c r="AT26" s="96">
        <v>141762</v>
      </c>
      <c r="AU26"/>
      <c r="AV26" s="101">
        <v>110185</v>
      </c>
      <c r="AW26" s="101">
        <v>120927</v>
      </c>
      <c r="AX26" s="96">
        <f>AX11-AX22</f>
        <v>55911</v>
      </c>
      <c r="AY26" s="96">
        <f>AY11-AY22</f>
        <v>-132071</v>
      </c>
      <c r="AZ26" s="96">
        <v>155000</v>
      </c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2:132 16367:16367" customFormat="1" x14ac:dyDescent="0.35">
      <c r="B27" s="93" t="s">
        <v>575</v>
      </c>
      <c r="C27" s="55"/>
      <c r="D27" s="55"/>
      <c r="E27" s="961"/>
      <c r="F27" s="732"/>
      <c r="G27" s="732"/>
      <c r="H27" s="732"/>
      <c r="I27" s="55"/>
      <c r="J27" s="732"/>
      <c r="K27" s="732"/>
      <c r="L27" s="732"/>
      <c r="M27" s="732"/>
      <c r="N27" s="614"/>
      <c r="O27" s="614"/>
      <c r="P27" s="614"/>
      <c r="Q27" s="614"/>
      <c r="R27" s="614"/>
      <c r="S27" s="56"/>
      <c r="T27" s="56"/>
      <c r="U27" s="56"/>
    </row>
    <row r="28" spans="2:132 16367:16367" s="98" customFormat="1" x14ac:dyDescent="0.35">
      <c r="B28" s="95" t="s">
        <v>523</v>
      </c>
      <c r="C28" s="206"/>
      <c r="D28" s="206"/>
      <c r="E28" s="960">
        <v>41.5</v>
      </c>
      <c r="F28" s="728">
        <v>-22.1</v>
      </c>
      <c r="G28" s="728">
        <v>31.7</v>
      </c>
      <c r="H28" s="728">
        <v>4.2</v>
      </c>
      <c r="I28" s="206"/>
      <c r="J28" s="728">
        <v>-6.7</v>
      </c>
      <c r="K28" s="728">
        <v>13.2</v>
      </c>
      <c r="L28" s="728">
        <v>-50.8</v>
      </c>
      <c r="M28" s="728">
        <v>9.9</v>
      </c>
      <c r="N28" s="608">
        <v>-23400000</v>
      </c>
      <c r="O28" s="608">
        <v>27865013.830000002</v>
      </c>
      <c r="P28" s="608">
        <v>-3919524.77</v>
      </c>
      <c r="Q28" s="608">
        <v>3372772.2800000003</v>
      </c>
      <c r="R28" s="608">
        <v>-3157308.04</v>
      </c>
      <c r="V28" s="124" t="s">
        <v>14</v>
      </c>
      <c r="W28" s="95"/>
      <c r="X28" s="130">
        <v>10680</v>
      </c>
      <c r="Y28" s="130">
        <v>8681</v>
      </c>
      <c r="Z28" s="131">
        <v>6731</v>
      </c>
      <c r="AA28" s="131">
        <v>8241</v>
      </c>
      <c r="AB28" s="131">
        <v>6088</v>
      </c>
      <c r="AC28" s="131">
        <v>5520</v>
      </c>
      <c r="AD28" s="131">
        <v>17312</v>
      </c>
      <c r="AE28" s="131">
        <v>4892</v>
      </c>
      <c r="AF28" s="131">
        <v>6682</v>
      </c>
      <c r="AG28" s="131">
        <v>2695</v>
      </c>
      <c r="AH28" s="131">
        <v>78</v>
      </c>
      <c r="AI28" s="131">
        <v>5268</v>
      </c>
      <c r="AJ28" s="131">
        <v>390</v>
      </c>
      <c r="AK28" s="131">
        <v>384</v>
      </c>
      <c r="AL28" s="131">
        <v>237</v>
      </c>
      <c r="AM28" s="131">
        <v>37914</v>
      </c>
      <c r="AN28" s="131">
        <v>10087</v>
      </c>
      <c r="AO28" s="131">
        <v>4153</v>
      </c>
      <c r="AP28" s="131">
        <v>915</v>
      </c>
      <c r="AQ28" s="131">
        <v>5012</v>
      </c>
      <c r="AR28" s="131">
        <v>2683</v>
      </c>
      <c r="AS28" s="131">
        <v>7614.017770000004</v>
      </c>
      <c r="AT28" s="131">
        <v>3005</v>
      </c>
      <c r="AU28"/>
      <c r="AV28" s="131">
        <v>34333</v>
      </c>
      <c r="AW28" s="131">
        <v>33812</v>
      </c>
      <c r="AX28" s="125">
        <v>14723</v>
      </c>
      <c r="AY28" s="131">
        <v>38925</v>
      </c>
      <c r="AZ28" s="131">
        <v>20167</v>
      </c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2:132 16367:16367" s="98" customFormat="1" x14ac:dyDescent="0.35">
      <c r="B29" s="95" t="s">
        <v>576</v>
      </c>
      <c r="C29" s="206"/>
      <c r="D29" s="206"/>
      <c r="E29" s="970">
        <v>-7.9</v>
      </c>
      <c r="F29" s="730">
        <v>4.2</v>
      </c>
      <c r="G29" s="730">
        <v>-6</v>
      </c>
      <c r="H29" s="730">
        <v>-0.8</v>
      </c>
      <c r="I29" s="206"/>
      <c r="J29" s="730">
        <v>1.3</v>
      </c>
      <c r="K29" s="730">
        <v>-2.5</v>
      </c>
      <c r="L29" s="730">
        <v>9.6999999999999993</v>
      </c>
      <c r="M29" s="730">
        <v>-1.9</v>
      </c>
      <c r="N29" s="611">
        <v>4400000</v>
      </c>
      <c r="O29" s="611">
        <v>-5294352.6190999998</v>
      </c>
      <c r="P29" s="611">
        <v>744709.70629999996</v>
      </c>
      <c r="Q29" s="611">
        <v>-640826.79319999996</v>
      </c>
      <c r="R29" s="611">
        <v>599888.52760000003</v>
      </c>
      <c r="V29" s="124" t="s">
        <v>15</v>
      </c>
      <c r="W29" s="95"/>
      <c r="X29" s="130">
        <v>18934</v>
      </c>
      <c r="Y29" s="130">
        <v>22283</v>
      </c>
      <c r="Z29" s="125">
        <v>-398</v>
      </c>
      <c r="AA29" s="131">
        <v>3390</v>
      </c>
      <c r="AB29" s="131">
        <v>10355</v>
      </c>
      <c r="AC29" s="131">
        <v>6122</v>
      </c>
      <c r="AD29" s="131">
        <v>8597</v>
      </c>
      <c r="AE29" s="131">
        <v>12503</v>
      </c>
      <c r="AF29" s="131">
        <v>12987</v>
      </c>
      <c r="AG29" s="131">
        <v>13375</v>
      </c>
      <c r="AH29" s="131">
        <v>11530</v>
      </c>
      <c r="AI29" s="131">
        <v>36979</v>
      </c>
      <c r="AJ29" s="131">
        <v>14559</v>
      </c>
      <c r="AK29" s="131">
        <v>23690</v>
      </c>
      <c r="AL29" s="131">
        <v>8302</v>
      </c>
      <c r="AM29" s="131">
        <v>15019</v>
      </c>
      <c r="AN29" s="131">
        <v>15184</v>
      </c>
      <c r="AO29" s="131">
        <v>15309</v>
      </c>
      <c r="AP29" s="131">
        <v>14361</v>
      </c>
      <c r="AQ29" s="131">
        <v>14686</v>
      </c>
      <c r="AR29" s="131">
        <v>13145</v>
      </c>
      <c r="AS29" s="131">
        <v>16246.280300000002</v>
      </c>
      <c r="AT29" s="131">
        <v>13308</v>
      </c>
      <c r="AU29"/>
      <c r="AV29" s="131">
        <v>44209</v>
      </c>
      <c r="AW29" s="131">
        <v>62099</v>
      </c>
      <c r="AX29" s="131">
        <v>66397</v>
      </c>
      <c r="AY29" s="131">
        <v>61239</v>
      </c>
      <c r="AZ29" s="131">
        <v>59540</v>
      </c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2:132 16367:16367" s="98" customFormat="1" ht="25" x14ac:dyDescent="0.35">
      <c r="B30" s="95" t="s">
        <v>560</v>
      </c>
      <c r="C30" s="206"/>
      <c r="D30" s="206"/>
      <c r="E30" s="959">
        <v>-67.3</v>
      </c>
      <c r="F30" s="730">
        <v>8.9</v>
      </c>
      <c r="G30" s="730">
        <v>-24</v>
      </c>
      <c r="H30" s="730">
        <v>17.600000000000001</v>
      </c>
      <c r="I30" s="206"/>
      <c r="J30" s="730">
        <v>34.4</v>
      </c>
      <c r="K30" s="730">
        <v>37.700000000000003</v>
      </c>
      <c r="L30" s="730">
        <v>27.3</v>
      </c>
      <c r="M30" s="730">
        <v>1.7</v>
      </c>
      <c r="N30" s="611">
        <v>16500000</v>
      </c>
      <c r="O30" s="611">
        <v>-598072.66202954506</v>
      </c>
      <c r="P30" s="611">
        <v>28469965.285806052</v>
      </c>
      <c r="Q30" s="611">
        <v>31500177</v>
      </c>
      <c r="R30" s="611">
        <v>0</v>
      </c>
      <c r="V30" s="124" t="s">
        <v>258</v>
      </c>
      <c r="W30" s="95"/>
      <c r="X30" s="125">
        <v>472</v>
      </c>
      <c r="Y30" s="125">
        <v>-291</v>
      </c>
      <c r="Z30" s="125">
        <v>449</v>
      </c>
      <c r="AA30" s="125">
        <v>-14068</v>
      </c>
      <c r="AB30" s="125">
        <v>9361</v>
      </c>
      <c r="AC30" s="125">
        <v>-9796</v>
      </c>
      <c r="AD30" s="125">
        <v>401</v>
      </c>
      <c r="AE30" s="125">
        <v>915</v>
      </c>
      <c r="AF30" s="131">
        <v>-1157</v>
      </c>
      <c r="AG30" s="131">
        <v>4639</v>
      </c>
      <c r="AH30" s="131">
        <v>90</v>
      </c>
      <c r="AI30" s="131">
        <v>844</v>
      </c>
      <c r="AJ30" s="131">
        <v>1364</v>
      </c>
      <c r="AK30" s="131">
        <v>638</v>
      </c>
      <c r="AL30" s="131">
        <v>595</v>
      </c>
      <c r="AM30" s="131">
        <v>864</v>
      </c>
      <c r="AN30" s="131">
        <v>2019</v>
      </c>
      <c r="AO30" s="125">
        <v>-836</v>
      </c>
      <c r="AP30" s="125">
        <v>247</v>
      </c>
      <c r="AQ30" s="125">
        <v>-624</v>
      </c>
      <c r="AR30" s="125">
        <v>-3071</v>
      </c>
      <c r="AS30" s="125">
        <v>1013.9833423470004</v>
      </c>
      <c r="AT30" s="125">
        <v>933</v>
      </c>
      <c r="AU30"/>
      <c r="AV30" s="125">
        <v>-13438</v>
      </c>
      <c r="AW30" s="125">
        <v>881</v>
      </c>
      <c r="AX30" s="132">
        <v>4416</v>
      </c>
      <c r="AY30" s="131">
        <v>3461</v>
      </c>
      <c r="AZ30" s="131">
        <v>806</v>
      </c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2:132 16367:16367" s="98" customFormat="1" ht="25" x14ac:dyDescent="0.35">
      <c r="B31" s="93" t="s">
        <v>577</v>
      </c>
      <c r="C31" s="206"/>
      <c r="D31" s="206"/>
      <c r="E31" s="977">
        <v>-33.699999999999996</v>
      </c>
      <c r="F31" s="729">
        <v>-9</v>
      </c>
      <c r="G31" s="729">
        <v>1.6999999999999993</v>
      </c>
      <c r="H31" s="729">
        <f>SUM(H28:H30)</f>
        <v>21</v>
      </c>
      <c r="I31" s="206"/>
      <c r="J31" s="729">
        <v>29</v>
      </c>
      <c r="K31" s="729">
        <v>48.4</v>
      </c>
      <c r="L31" s="729">
        <v>-13.8</v>
      </c>
      <c r="M31" s="729">
        <v>9.6999999999999993</v>
      </c>
      <c r="N31" s="613">
        <v>-2500000</v>
      </c>
      <c r="O31" s="613">
        <f t="shared" ref="O31:R31" si="11">SUM(O28:O30)</f>
        <v>21972588.548870455</v>
      </c>
      <c r="P31" s="613">
        <f t="shared" si="11"/>
        <v>25295150.222106054</v>
      </c>
      <c r="Q31" s="613">
        <f t="shared" si="11"/>
        <v>34232122.4868</v>
      </c>
      <c r="R31" s="613">
        <f t="shared" si="11"/>
        <v>-2557419.5123999999</v>
      </c>
      <c r="V31" s="124" t="s">
        <v>259</v>
      </c>
      <c r="W31" s="95"/>
      <c r="X31" s="133">
        <v>0</v>
      </c>
      <c r="Y31" s="133">
        <v>0</v>
      </c>
      <c r="Z31" s="133">
        <v>0</v>
      </c>
      <c r="AA31" s="134">
        <v>1661</v>
      </c>
      <c r="AB31" s="133">
        <v>0</v>
      </c>
      <c r="AC31" s="133">
        <v>0</v>
      </c>
      <c r="AD31" s="133">
        <v>0</v>
      </c>
      <c r="AE31" s="133">
        <v>0</v>
      </c>
      <c r="AF31" s="132">
        <v>1865</v>
      </c>
      <c r="AG31" s="133">
        <v>0</v>
      </c>
      <c r="AH31" s="133">
        <v>0</v>
      </c>
      <c r="AI31" s="133">
        <v>0</v>
      </c>
      <c r="AJ31" s="133">
        <v>0</v>
      </c>
      <c r="AK31" s="133"/>
      <c r="AL31" s="133"/>
      <c r="AM31" s="133">
        <v>0</v>
      </c>
      <c r="AN31" s="133"/>
      <c r="AO31" s="133"/>
      <c r="AP31" s="133"/>
      <c r="AQ31" s="133"/>
      <c r="AR31" s="133"/>
      <c r="AS31" s="133"/>
      <c r="AT31" s="133"/>
      <c r="AU31"/>
      <c r="AV31" s="131">
        <v>1661</v>
      </c>
      <c r="AW31" s="133" t="s">
        <v>18</v>
      </c>
      <c r="AX31" s="132">
        <v>1865</v>
      </c>
      <c r="AY31" s="133">
        <v>0</v>
      </c>
      <c r="AZ31" s="133">
        <v>0</v>
      </c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2:132 16367:16367" x14ac:dyDescent="0.35">
      <c r="B32" s="95" t="s">
        <v>389</v>
      </c>
      <c r="E32" s="971">
        <v>-102</v>
      </c>
      <c r="F32" s="728" t="s">
        <v>810</v>
      </c>
      <c r="G32" s="728">
        <v>-55.500000000000007</v>
      </c>
      <c r="H32" s="728">
        <v>-0.6</v>
      </c>
      <c r="J32" s="728">
        <v>18.899999999999999</v>
      </c>
      <c r="K32" s="728">
        <v>91</v>
      </c>
      <c r="L32" s="728">
        <v>-50.2</v>
      </c>
      <c r="M32" s="728">
        <v>-52.2</v>
      </c>
      <c r="N32" s="608">
        <v>-13200000</v>
      </c>
      <c r="O32" s="608">
        <v>-36824805.479232602</v>
      </c>
      <c r="P32" s="608">
        <v>21482409.263280001</v>
      </c>
      <c r="Q32" s="608">
        <v>53217005.010000013</v>
      </c>
      <c r="R32" s="608">
        <v>-38077366.780000001</v>
      </c>
      <c r="V32" s="46"/>
      <c r="W32" s="47"/>
      <c r="X32" s="229"/>
      <c r="Y32" s="229"/>
      <c r="Z32" s="229"/>
      <c r="AA32" s="229"/>
      <c r="AB32" s="229"/>
      <c r="AC32" s="229"/>
      <c r="AD32" s="229"/>
      <c r="AE32" s="229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V32" s="229"/>
      <c r="AW32" s="229"/>
      <c r="AX32" s="229"/>
      <c r="AY32" s="230"/>
      <c r="AZ32" s="230"/>
    </row>
    <row r="33" spans="2:132" x14ac:dyDescent="0.35">
      <c r="B33" s="95" t="s">
        <v>576</v>
      </c>
      <c r="E33" s="961">
        <v>19.399999999999999</v>
      </c>
      <c r="F33" s="728" t="s">
        <v>811</v>
      </c>
      <c r="G33" s="728">
        <v>10.6</v>
      </c>
      <c r="H33" s="728">
        <v>0.1</v>
      </c>
      <c r="J33" s="728">
        <v>-3.6</v>
      </c>
      <c r="K33" s="728">
        <v>-17.3</v>
      </c>
      <c r="L33" s="728">
        <v>9.5</v>
      </c>
      <c r="M33" s="728">
        <v>10</v>
      </c>
      <c r="N33" s="608">
        <v>2500000</v>
      </c>
      <c r="O33" s="608">
        <v>6996713.0410541948</v>
      </c>
      <c r="P33" s="608">
        <v>-4081659</v>
      </c>
      <c r="Q33" s="608">
        <v>-10111231</v>
      </c>
      <c r="R33" s="608">
        <v>7234700</v>
      </c>
      <c r="V33" s="46"/>
      <c r="W33" s="47"/>
      <c r="X33" s="49"/>
      <c r="Y33" s="49"/>
      <c r="Z33" s="49"/>
      <c r="AA33" s="49"/>
      <c r="AB33" s="49"/>
      <c r="AC33" s="49"/>
      <c r="AD33" s="49"/>
      <c r="AE33" s="49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V33" s="49"/>
      <c r="AW33" s="49"/>
      <c r="AX33" s="49"/>
      <c r="AY33" s="80"/>
      <c r="AZ33" s="80"/>
    </row>
    <row r="34" spans="2:132" x14ac:dyDescent="0.35">
      <c r="B34" s="95" t="s">
        <v>602</v>
      </c>
      <c r="E34" s="972">
        <v>3.8</v>
      </c>
      <c r="F34" s="731" t="s">
        <v>18</v>
      </c>
      <c r="G34" s="731">
        <v>3.8</v>
      </c>
      <c r="H34" s="731"/>
      <c r="J34" s="731"/>
      <c r="K34" s="731" t="s">
        <v>18</v>
      </c>
      <c r="L34" s="731">
        <v>-0.7</v>
      </c>
      <c r="M34" s="731">
        <v>0.7</v>
      </c>
      <c r="N34" s="612"/>
      <c r="O34" s="612"/>
      <c r="P34" s="612"/>
      <c r="Q34" s="612"/>
      <c r="R34" s="612"/>
      <c r="V34" s="46"/>
      <c r="W34" s="47"/>
      <c r="X34" s="49"/>
      <c r="Y34" s="49"/>
      <c r="Z34" s="49"/>
      <c r="AA34" s="49"/>
      <c r="AB34" s="49"/>
      <c r="AC34" s="49"/>
      <c r="AD34" s="49"/>
      <c r="AE34" s="49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V34" s="49"/>
      <c r="AW34" s="49"/>
      <c r="AX34" s="49"/>
      <c r="AY34" s="80"/>
      <c r="AZ34" s="80"/>
    </row>
    <row r="35" spans="2:132" s="98" customFormat="1" ht="25" x14ac:dyDescent="0.35">
      <c r="B35" s="93" t="s">
        <v>578</v>
      </c>
      <c r="C35" s="206"/>
      <c r="D35" s="206"/>
      <c r="E35" s="974">
        <v>-78.8</v>
      </c>
      <c r="F35" s="729" t="s">
        <v>18</v>
      </c>
      <c r="G35" s="729">
        <v>-41.100000000000009</v>
      </c>
      <c r="H35" s="729">
        <f>SUM(H32:H34)</f>
        <v>-0.5</v>
      </c>
      <c r="I35" s="206"/>
      <c r="J35" s="729">
        <v>15.3</v>
      </c>
      <c r="K35" s="729">
        <v>73.7</v>
      </c>
      <c r="L35" s="729">
        <v>-41.4</v>
      </c>
      <c r="M35" s="729">
        <v>-41.5</v>
      </c>
      <c r="N35" s="613">
        <v>-10700000</v>
      </c>
      <c r="O35" s="613">
        <f t="shared" ref="O35:R35" si="12">SUM(O32:O33)</f>
        <v>-29828092.438178405</v>
      </c>
      <c r="P35" s="613">
        <f t="shared" si="12"/>
        <v>17400750.263280001</v>
      </c>
      <c r="Q35" s="613">
        <f t="shared" si="12"/>
        <v>43105774.010000013</v>
      </c>
      <c r="R35" s="613">
        <f t="shared" si="12"/>
        <v>-30842666.780000001</v>
      </c>
      <c r="V35" s="91" t="s">
        <v>16</v>
      </c>
      <c r="W35" s="93"/>
      <c r="X35" s="100">
        <v>8257</v>
      </c>
      <c r="Y35" s="100">
        <v>96411</v>
      </c>
      <c r="Z35" s="100">
        <v>-101843</v>
      </c>
      <c r="AA35" s="100">
        <v>85707</v>
      </c>
      <c r="AB35" s="100">
        <v>73563</v>
      </c>
      <c r="AC35" s="100">
        <v>90085</v>
      </c>
      <c r="AD35" s="100">
        <v>121923</v>
      </c>
      <c r="AE35" s="100">
        <v>-211381</v>
      </c>
      <c r="AF35" s="100">
        <v>26773</v>
      </c>
      <c r="AG35" s="100">
        <f>AG26+AG28-AG29+AG30</f>
        <v>142424</v>
      </c>
      <c r="AH35" s="100">
        <v>76752</v>
      </c>
      <c r="AI35" s="100">
        <v>-226156</v>
      </c>
      <c r="AJ35" s="100">
        <v>-74613</v>
      </c>
      <c r="AK35" s="100">
        <v>-155003</v>
      </c>
      <c r="AL35" s="100">
        <v>409</v>
      </c>
      <c r="AM35" s="100">
        <v>77952</v>
      </c>
      <c r="AN35" s="100">
        <v>98</v>
      </c>
      <c r="AO35" s="100">
        <f>AO26+AO28-AO29+AO30</f>
        <v>30253</v>
      </c>
      <c r="AP35" s="100">
        <f>AP26+AP28-AP29+AP30</f>
        <v>43854</v>
      </c>
      <c r="AQ35" s="100">
        <v>42228</v>
      </c>
      <c r="AR35" s="100">
        <f>AR26+AR28-AR29+AR30</f>
        <v>49723</v>
      </c>
      <c r="AS35" s="100">
        <v>63075.624313818276</v>
      </c>
      <c r="AT35" s="100">
        <v>132392</v>
      </c>
      <c r="AU35"/>
      <c r="AV35" s="100">
        <v>88532</v>
      </c>
      <c r="AW35" s="100">
        <v>93521</v>
      </c>
      <c r="AX35" s="100">
        <f>AX26+AX28-AX29+AX30+AX31</f>
        <v>10518</v>
      </c>
      <c r="AY35" s="100">
        <f>AY26+AY28-AY29+AY30+AY31</f>
        <v>-150924</v>
      </c>
      <c r="AZ35" s="100">
        <v>116433</v>
      </c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2:132" x14ac:dyDescent="0.35">
      <c r="B36" s="93" t="s">
        <v>579</v>
      </c>
      <c r="E36" s="975">
        <v>-112.5</v>
      </c>
      <c r="F36" s="733">
        <v>-9</v>
      </c>
      <c r="G36" s="733">
        <v>-39.400000000000006</v>
      </c>
      <c r="H36" s="733">
        <f>H31+H35</f>
        <v>20.5</v>
      </c>
      <c r="J36" s="733">
        <v>44.3</v>
      </c>
      <c r="K36" s="733">
        <v>122.1</v>
      </c>
      <c r="L36" s="733">
        <v>-55.2</v>
      </c>
      <c r="M36" s="733">
        <v>-31.8</v>
      </c>
      <c r="N36" s="615">
        <v>-13200000</v>
      </c>
      <c r="O36" s="615">
        <f t="shared" ref="O36:R36" si="13">O31+O35</f>
        <v>-7855503.8893079497</v>
      </c>
      <c r="P36" s="615">
        <f t="shared" si="13"/>
        <v>42695900.485386059</v>
      </c>
      <c r="Q36" s="615">
        <f t="shared" si="13"/>
        <v>77337896.496800005</v>
      </c>
      <c r="R36" s="615">
        <f t="shared" si="13"/>
        <v>-33400086.292400002</v>
      </c>
      <c r="V36" s="42"/>
      <c r="W36" s="43"/>
      <c r="X36" s="52"/>
      <c r="Y36" s="52"/>
      <c r="Z36" s="52"/>
      <c r="AA36" s="52"/>
      <c r="AB36" s="52"/>
      <c r="AC36" s="52"/>
      <c r="AD36" s="52"/>
      <c r="AE36" s="52"/>
      <c r="AF36" s="100"/>
      <c r="AG36" s="100"/>
      <c r="AH36" s="100"/>
      <c r="AI36" s="100"/>
      <c r="AJ36" s="100"/>
      <c r="AK36" s="100"/>
      <c r="AL36" s="100"/>
      <c r="AM36" s="100">
        <v>0</v>
      </c>
      <c r="AN36" s="100"/>
      <c r="AO36" s="100"/>
      <c r="AP36" s="100"/>
      <c r="AQ36" s="100"/>
      <c r="AR36" s="100"/>
      <c r="AS36" s="100"/>
      <c r="AT36" s="100"/>
      <c r="AV36" s="52"/>
      <c r="AW36" s="52"/>
      <c r="AX36" s="52"/>
      <c r="AY36" s="100"/>
      <c r="AZ36" s="100"/>
    </row>
    <row r="37" spans="2:132" s="98" customFormat="1" x14ac:dyDescent="0.35">
      <c r="B37" s="93" t="s">
        <v>580</v>
      </c>
      <c r="C37" s="206"/>
      <c r="D37" s="206"/>
      <c r="E37" s="976">
        <v>-30.399999999998755</v>
      </c>
      <c r="F37" s="729">
        <v>-16.8</v>
      </c>
      <c r="G37" s="729">
        <v>70.300000000000267</v>
      </c>
      <c r="H37" s="729">
        <f>H36+H25</f>
        <v>124.69999999999985</v>
      </c>
      <c r="I37" s="206"/>
      <c r="J37" s="729">
        <v>192.3</v>
      </c>
      <c r="K37" s="729">
        <v>-103.2</v>
      </c>
      <c r="L37" s="729">
        <v>-279.5</v>
      </c>
      <c r="M37" s="729">
        <v>4.2</v>
      </c>
      <c r="N37" s="610">
        <v>170700000</v>
      </c>
      <c r="O37" s="610">
        <f t="shared" ref="O37:R37" si="14">O25+O36</f>
        <v>73820249.555585831</v>
      </c>
      <c r="P37" s="610">
        <f t="shared" si="14"/>
        <v>-91076524.212850928</v>
      </c>
      <c r="Q37" s="610">
        <f t="shared" si="14"/>
        <v>107417783.03816293</v>
      </c>
      <c r="R37" s="610">
        <f t="shared" si="14"/>
        <v>44881630.642147869</v>
      </c>
      <c r="V37" s="124" t="s">
        <v>17</v>
      </c>
      <c r="W37" s="95"/>
      <c r="X37" s="228">
        <v>6814</v>
      </c>
      <c r="Y37" s="228">
        <v>21088</v>
      </c>
      <c r="Z37" s="228">
        <v>-20297</v>
      </c>
      <c r="AA37" s="228">
        <v>15540</v>
      </c>
      <c r="AB37" s="228">
        <v>16029</v>
      </c>
      <c r="AC37" s="228">
        <v>19470</v>
      </c>
      <c r="AD37" s="228">
        <v>22684</v>
      </c>
      <c r="AE37" s="228">
        <v>-45278</v>
      </c>
      <c r="AF37" s="228">
        <v>4713</v>
      </c>
      <c r="AG37" s="228">
        <v>1964</v>
      </c>
      <c r="AH37" s="228">
        <v>12337</v>
      </c>
      <c r="AI37" s="228">
        <v>-37067</v>
      </c>
      <c r="AJ37" s="228">
        <v>-8235</v>
      </c>
      <c r="AK37" s="228">
        <v>-26461</v>
      </c>
      <c r="AL37" s="228">
        <v>6069</v>
      </c>
      <c r="AM37" s="228">
        <v>11475</v>
      </c>
      <c r="AN37" s="228">
        <v>1532</v>
      </c>
      <c r="AO37" s="228">
        <v>9457</v>
      </c>
      <c r="AP37" s="228">
        <v>11475</v>
      </c>
      <c r="AQ37" s="228">
        <v>12296</v>
      </c>
      <c r="AR37" s="228">
        <v>14114</v>
      </c>
      <c r="AS37" s="228">
        <v>9130.8494229794596</v>
      </c>
      <c r="AT37" s="228">
        <v>27700</v>
      </c>
      <c r="AU37"/>
      <c r="AV37" s="228">
        <v>23145</v>
      </c>
      <c r="AW37" s="228">
        <v>15239</v>
      </c>
      <c r="AX37" s="228">
        <v>-19563</v>
      </c>
      <c r="AY37" s="228">
        <v>-17152</v>
      </c>
      <c r="AZ37" s="228">
        <v>34760</v>
      </c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2:132" x14ac:dyDescent="0.35">
      <c r="B38" s="853" t="s">
        <v>539</v>
      </c>
      <c r="E38" s="971"/>
      <c r="F38" s="734"/>
      <c r="G38" s="734"/>
      <c r="H38" s="734"/>
      <c r="J38" s="734"/>
      <c r="K38" s="734"/>
      <c r="L38" s="734"/>
      <c r="M38" s="734"/>
      <c r="N38" s="616"/>
      <c r="O38" s="616" t="s">
        <v>539</v>
      </c>
      <c r="P38" s="616" t="s">
        <v>539</v>
      </c>
      <c r="Q38" s="616" t="s">
        <v>539</v>
      </c>
      <c r="R38" s="616" t="s">
        <v>539</v>
      </c>
      <c r="V38" s="46"/>
      <c r="W38" s="47"/>
      <c r="X38" s="49"/>
      <c r="Y38" s="49"/>
      <c r="Z38" s="49"/>
      <c r="AA38" s="49"/>
      <c r="AB38" s="49"/>
      <c r="AC38" s="49"/>
      <c r="AD38" s="49"/>
      <c r="AE38" s="4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V38" s="49"/>
      <c r="AW38" s="49"/>
      <c r="AX38" s="49"/>
      <c r="AY38" s="129"/>
      <c r="AZ38" s="129"/>
    </row>
    <row r="39" spans="2:132" x14ac:dyDescent="0.35">
      <c r="B39" s="93" t="s">
        <v>660</v>
      </c>
      <c r="E39" s="961"/>
      <c r="F39" s="735"/>
      <c r="G39" s="735"/>
      <c r="H39" s="735"/>
      <c r="J39" s="735"/>
      <c r="K39" s="735"/>
      <c r="L39" s="735"/>
      <c r="M39" s="735"/>
      <c r="N39" s="617"/>
      <c r="O39" s="617"/>
      <c r="P39" s="617"/>
      <c r="Q39" s="617"/>
      <c r="R39" s="617"/>
      <c r="V39" s="46"/>
      <c r="W39" s="47"/>
      <c r="X39" s="49"/>
      <c r="Y39" s="49"/>
      <c r="Z39" s="49"/>
      <c r="AA39" s="49"/>
      <c r="AB39" s="49"/>
      <c r="AC39" s="49"/>
      <c r="AD39" s="49"/>
      <c r="AE39" s="4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V39" s="49"/>
      <c r="AW39" s="49"/>
      <c r="AX39" s="49"/>
      <c r="AY39" s="129"/>
      <c r="AZ39" s="129"/>
    </row>
    <row r="40" spans="2:132" s="98" customFormat="1" x14ac:dyDescent="0.35">
      <c r="B40" s="95" t="s">
        <v>728</v>
      </c>
      <c r="C40" s="206"/>
      <c r="D40" s="206"/>
      <c r="E40" s="960">
        <v>82.100000000001245</v>
      </c>
      <c r="F40" s="730">
        <v>-7.8</v>
      </c>
      <c r="G40" s="730">
        <v>109.70000000000027</v>
      </c>
      <c r="H40" s="730">
        <v>104.2</v>
      </c>
      <c r="I40" s="206"/>
      <c r="J40" s="730">
        <v>148</v>
      </c>
      <c r="K40" s="730">
        <v>-225.3</v>
      </c>
      <c r="L40" s="730">
        <v>-224.3</v>
      </c>
      <c r="M40" s="730">
        <v>36</v>
      </c>
      <c r="N40" s="611">
        <v>183900000</v>
      </c>
      <c r="O40" s="611">
        <f t="shared" ref="O40:P40" si="15">O25</f>
        <v>81675753.444893777</v>
      </c>
      <c r="P40" s="611">
        <f t="shared" si="15"/>
        <v>-133772424.69823699</v>
      </c>
      <c r="Q40" s="611">
        <v>30280038.925986465</v>
      </c>
      <c r="R40" s="611">
        <v>75983290.361068591</v>
      </c>
      <c r="V40" s="91" t="s">
        <v>19</v>
      </c>
      <c r="W40" s="93"/>
      <c r="X40" s="231">
        <v>1443</v>
      </c>
      <c r="Y40" s="231">
        <v>75323</v>
      </c>
      <c r="Z40" s="231">
        <v>-81546</v>
      </c>
      <c r="AA40" s="231">
        <v>70167</v>
      </c>
      <c r="AB40" s="231">
        <v>57534</v>
      </c>
      <c r="AC40" s="231">
        <v>70615</v>
      </c>
      <c r="AD40" s="231">
        <v>99239</v>
      </c>
      <c r="AE40" s="231">
        <v>-166103</v>
      </c>
      <c r="AF40" s="231">
        <v>22060</v>
      </c>
      <c r="AG40" s="231">
        <f>AG35-AG37</f>
        <v>140460</v>
      </c>
      <c r="AH40" s="231">
        <v>64415</v>
      </c>
      <c r="AI40" s="231">
        <v>-189089</v>
      </c>
      <c r="AJ40" s="231">
        <v>-66378</v>
      </c>
      <c r="AK40" s="231">
        <v>-128542</v>
      </c>
      <c r="AL40" s="231">
        <v>-5660</v>
      </c>
      <c r="AM40" s="231">
        <v>66477</v>
      </c>
      <c r="AN40" s="231">
        <v>-1434</v>
      </c>
      <c r="AO40" s="231">
        <f>AO35-AO37</f>
        <v>20796</v>
      </c>
      <c r="AP40" s="231">
        <f>AP35-AP37</f>
        <v>32379</v>
      </c>
      <c r="AQ40" s="231">
        <v>29932</v>
      </c>
      <c r="AR40" s="231">
        <f>AR35-AR37</f>
        <v>35609</v>
      </c>
      <c r="AS40" s="231">
        <v>53944.774890838817</v>
      </c>
      <c r="AT40" s="231">
        <v>104692</v>
      </c>
      <c r="AU40"/>
      <c r="AV40" s="231">
        <v>65387</v>
      </c>
      <c r="AW40" s="231">
        <v>78282</v>
      </c>
      <c r="AX40" s="231">
        <f>AX35-AX37</f>
        <v>30081</v>
      </c>
      <c r="AY40" s="231">
        <f>AY35-AY37</f>
        <v>-133772</v>
      </c>
      <c r="AZ40" s="231">
        <v>81673</v>
      </c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2:132" customFormat="1" x14ac:dyDescent="0.35">
      <c r="B41" s="95" t="s">
        <v>581</v>
      </c>
      <c r="C41" s="774"/>
      <c r="D41" s="774"/>
      <c r="E41" s="964"/>
      <c r="F41" s="730"/>
      <c r="G41" s="730"/>
      <c r="H41" s="730"/>
      <c r="I41" s="774"/>
      <c r="J41" s="730"/>
      <c r="K41" s="730" t="s">
        <v>18</v>
      </c>
      <c r="L41" s="730" t="s">
        <v>18</v>
      </c>
      <c r="M41" s="730" t="s">
        <v>18</v>
      </c>
      <c r="N41" s="611">
        <v>0</v>
      </c>
      <c r="O41" s="611">
        <v>0</v>
      </c>
      <c r="P41" s="611">
        <v>0</v>
      </c>
      <c r="Q41" s="611">
        <v>-200152.38598646701</v>
      </c>
      <c r="R41" s="611">
        <v>2298427.0499999998</v>
      </c>
    </row>
    <row r="42" spans="2:132" x14ac:dyDescent="0.35">
      <c r="B42" s="93" t="s">
        <v>582</v>
      </c>
      <c r="C42" s="854"/>
      <c r="D42" s="854"/>
      <c r="E42" s="965"/>
      <c r="F42" s="735"/>
      <c r="G42" s="735"/>
      <c r="H42" s="735"/>
      <c r="I42" s="854"/>
      <c r="J42" s="735"/>
      <c r="K42" s="735"/>
      <c r="L42" s="735"/>
      <c r="M42" s="735"/>
      <c r="N42" s="617"/>
      <c r="O42" s="617"/>
      <c r="P42" s="617"/>
      <c r="Q42" s="617"/>
      <c r="R42" s="617"/>
      <c r="S42" s="315"/>
      <c r="U42" s="315"/>
      <c r="V42" s="315"/>
      <c r="X42" s="315"/>
      <c r="Y42" s="315"/>
      <c r="Z42" s="315"/>
      <c r="AB42" s="514"/>
    </row>
    <row r="43" spans="2:132" ht="25" x14ac:dyDescent="0.35">
      <c r="B43" s="95" t="s">
        <v>583</v>
      </c>
      <c r="E43" s="961">
        <v>-30.399999999998755</v>
      </c>
      <c r="F43" s="728">
        <v>-16.8</v>
      </c>
      <c r="G43" s="728">
        <v>70.300000000000267</v>
      </c>
      <c r="H43" s="728">
        <v>124.7</v>
      </c>
      <c r="J43" s="728">
        <v>192.3</v>
      </c>
      <c r="K43" s="728">
        <v>-103.2</v>
      </c>
      <c r="L43" s="728">
        <v>-279.5</v>
      </c>
      <c r="M43" s="728">
        <v>4.2</v>
      </c>
      <c r="N43" s="608">
        <v>170700000</v>
      </c>
      <c r="O43" s="608">
        <f t="shared" ref="O43:R43" si="16">O37</f>
        <v>73820249.555585831</v>
      </c>
      <c r="P43" s="608">
        <f t="shared" si="16"/>
        <v>-91076524.212850928</v>
      </c>
      <c r="Q43" s="608">
        <f t="shared" si="16"/>
        <v>107417783.03816293</v>
      </c>
      <c r="R43" s="608">
        <f t="shared" si="16"/>
        <v>44881630.642147869</v>
      </c>
      <c r="Y43" s="72"/>
      <c r="AB43" s="514"/>
    </row>
    <row r="44" spans="2:132" x14ac:dyDescent="0.35">
      <c r="B44" s="95" t="s">
        <v>581</v>
      </c>
      <c r="E44" s="961"/>
      <c r="F44" s="728"/>
      <c r="G44" s="728"/>
      <c r="H44" s="728"/>
      <c r="J44" s="728"/>
      <c r="K44" s="728" t="s">
        <v>18</v>
      </c>
      <c r="L44" s="728" t="s">
        <v>18</v>
      </c>
      <c r="M44" s="728" t="s">
        <v>18</v>
      </c>
      <c r="N44" s="608">
        <v>0</v>
      </c>
      <c r="O44" s="608">
        <v>0</v>
      </c>
      <c r="P44" s="608">
        <v>0</v>
      </c>
      <c r="Q44" s="608">
        <v>-143466.95853600118</v>
      </c>
      <c r="R44" s="608">
        <v>1123241.406984</v>
      </c>
      <c r="T44" s="527"/>
      <c r="X44" s="73"/>
      <c r="Y44" s="73"/>
      <c r="Z44" s="73"/>
    </row>
    <row r="45" spans="2:132" x14ac:dyDescent="0.35">
      <c r="B45" s="853"/>
      <c r="E45" s="966"/>
      <c r="F45" s="734"/>
      <c r="G45" s="734"/>
      <c r="H45" s="734"/>
      <c r="J45" s="734"/>
      <c r="K45" s="734"/>
      <c r="L45" s="734"/>
      <c r="M45" s="734"/>
      <c r="N45" s="159"/>
      <c r="O45" s="159"/>
      <c r="P45" s="159"/>
      <c r="Q45" s="159"/>
      <c r="R45" s="159"/>
      <c r="Y45" s="74"/>
    </row>
    <row r="46" spans="2:132" x14ac:dyDescent="0.35">
      <c r="B46" s="93" t="s">
        <v>661</v>
      </c>
      <c r="E46" s="966"/>
      <c r="F46" s="733"/>
      <c r="G46" s="733"/>
      <c r="H46" s="733"/>
      <c r="J46" s="733"/>
      <c r="K46" s="733"/>
      <c r="L46" s="733"/>
      <c r="M46" s="733"/>
      <c r="N46" s="618"/>
      <c r="O46" s="618" t="s">
        <v>539</v>
      </c>
      <c r="P46" s="618" t="s">
        <v>539</v>
      </c>
      <c r="Q46" s="618" t="s">
        <v>539</v>
      </c>
      <c r="R46" s="618" t="s">
        <v>539</v>
      </c>
    </row>
    <row r="47" spans="2:132" x14ac:dyDescent="0.35">
      <c r="B47" s="95" t="s">
        <v>584</v>
      </c>
      <c r="E47" s="934">
        <v>44786917</v>
      </c>
      <c r="F47" s="736">
        <v>44786917</v>
      </c>
      <c r="G47" s="736">
        <v>44786917</v>
      </c>
      <c r="H47" s="736" t="s">
        <v>682</v>
      </c>
      <c r="J47" s="736" t="s">
        <v>682</v>
      </c>
      <c r="K47" s="736" t="s">
        <v>682</v>
      </c>
      <c r="L47" s="736" t="s">
        <v>682</v>
      </c>
      <c r="M47" s="736">
        <v>44786917</v>
      </c>
      <c r="N47" s="144">
        <v>44786917</v>
      </c>
      <c r="O47" s="144">
        <v>44786917</v>
      </c>
      <c r="P47" s="144">
        <v>44786917</v>
      </c>
      <c r="Q47" s="144">
        <v>44786917</v>
      </c>
      <c r="R47" s="144">
        <v>44786917</v>
      </c>
      <c r="T47" s="315"/>
    </row>
    <row r="48" spans="2:132" x14ac:dyDescent="0.35">
      <c r="B48" s="124" t="s">
        <v>729</v>
      </c>
      <c r="E48" s="973">
        <v>1.8326196116217712</v>
      </c>
      <c r="F48" s="737">
        <v>-0.17</v>
      </c>
      <c r="G48" s="737">
        <v>2.4500766453855349</v>
      </c>
      <c r="H48" s="737">
        <v>2.33</v>
      </c>
      <c r="J48" s="737">
        <v>3.31</v>
      </c>
      <c r="K48" s="737">
        <v>-5.03</v>
      </c>
      <c r="L48" s="737">
        <v>-5.01</v>
      </c>
      <c r="M48" s="737">
        <v>0.8</v>
      </c>
      <c r="N48" s="619">
        <v>4.1100000000000003</v>
      </c>
      <c r="O48" s="619">
        <f t="shared" ref="O48:P48" si="17">O25/O47</f>
        <v>1.8236520599284336</v>
      </c>
      <c r="P48" s="619">
        <f t="shared" si="17"/>
        <v>-2.9868638803210543</v>
      </c>
      <c r="Q48" s="619">
        <v>0.67</v>
      </c>
      <c r="R48" s="619">
        <v>1.6964010065562274</v>
      </c>
    </row>
    <row r="49" spans="14:20" x14ac:dyDescent="0.35">
      <c r="N49" s="517"/>
      <c r="R49" s="517"/>
      <c r="T49" s="517"/>
    </row>
    <row r="50" spans="14:20" x14ac:dyDescent="0.35">
      <c r="N50" s="517"/>
      <c r="R50" s="517"/>
      <c r="T50" s="517"/>
    </row>
    <row r="51" spans="14:20" x14ac:dyDescent="0.35">
      <c r="N51" s="517"/>
      <c r="R51" s="517"/>
      <c r="T51" s="517"/>
    </row>
    <row r="52" spans="14:20" x14ac:dyDescent="0.35">
      <c r="N52" s="56"/>
    </row>
    <row r="53" spans="14:20" x14ac:dyDescent="0.35">
      <c r="N53" s="517"/>
      <c r="R53" s="517"/>
      <c r="T53" s="517"/>
    </row>
    <row r="54" spans="14:20" x14ac:dyDescent="0.35">
      <c r="N54" s="526"/>
      <c r="R54" s="526"/>
      <c r="T54" s="526"/>
    </row>
    <row r="58" spans="14:20" x14ac:dyDescent="0.35">
      <c r="N58" s="517"/>
      <c r="R58" s="517"/>
      <c r="T58" s="517"/>
    </row>
    <row r="60" spans="14:20" x14ac:dyDescent="0.35">
      <c r="N60" s="517"/>
      <c r="R60" s="517"/>
      <c r="T60" s="517"/>
    </row>
    <row r="69" spans="14:132" x14ac:dyDescent="0.35">
      <c r="S69" s="427"/>
      <c r="T69" s="427"/>
      <c r="U69" s="427"/>
      <c r="V69" s="427"/>
    </row>
    <row r="72" spans="14:132" x14ac:dyDescent="0.35">
      <c r="N72" s="517"/>
      <c r="R72" s="517"/>
      <c r="T72" s="517"/>
    </row>
    <row r="77" spans="14:132" x14ac:dyDescent="0.35">
      <c r="N77" s="528"/>
      <c r="O77" s="527"/>
      <c r="P77" s="527"/>
      <c r="Q77" s="527"/>
      <c r="R77" s="527"/>
      <c r="S77"/>
      <c r="T77"/>
      <c r="U77"/>
      <c r="V77"/>
      <c r="X77"/>
      <c r="Y77"/>
      <c r="Z77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</row>
    <row r="78" spans="14:132" x14ac:dyDescent="0.35">
      <c r="N78" s="528"/>
      <c r="O78" s="527"/>
      <c r="P78" s="527"/>
      <c r="Q78" s="527"/>
      <c r="R78" s="527"/>
      <c r="S78"/>
      <c r="T78"/>
      <c r="U78"/>
      <c r="V78"/>
      <c r="X78"/>
      <c r="Y78"/>
      <c r="Z78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</row>
    <row r="79" spans="14:132" x14ac:dyDescent="0.35">
      <c r="N79" s="528"/>
      <c r="O79" s="527"/>
      <c r="P79" s="527"/>
      <c r="Q79" s="527"/>
      <c r="R79" s="527"/>
      <c r="S79"/>
      <c r="T79"/>
      <c r="U79"/>
      <c r="V79"/>
      <c r="X79"/>
      <c r="Y79"/>
      <c r="Z79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</row>
    <row r="80" spans="14:132" x14ac:dyDescent="0.35">
      <c r="N80" s="528"/>
      <c r="O80" s="527"/>
      <c r="P80" s="527"/>
      <c r="Q80" s="527"/>
      <c r="R80" s="527"/>
      <c r="S80"/>
      <c r="T80"/>
      <c r="U80"/>
      <c r="V80"/>
      <c r="X80"/>
      <c r="Y80"/>
      <c r="Z8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</row>
    <row r="81" spans="14:132" x14ac:dyDescent="0.35">
      <c r="N81" s="528"/>
      <c r="O81" s="527"/>
      <c r="P81" s="527"/>
      <c r="Q81" s="527"/>
      <c r="R81" s="527"/>
      <c r="S81"/>
      <c r="T81"/>
      <c r="U81"/>
      <c r="V81"/>
      <c r="X81"/>
      <c r="Y81"/>
      <c r="Z81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</row>
    <row r="82" spans="14:132" x14ac:dyDescent="0.35">
      <c r="N82" s="528"/>
      <c r="O82" s="527"/>
      <c r="P82" s="527"/>
      <c r="Q82" s="527"/>
      <c r="R82" s="527"/>
      <c r="S82"/>
      <c r="T82"/>
      <c r="U82"/>
      <c r="V82"/>
      <c r="X82"/>
      <c r="Y82"/>
      <c r="Z82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</row>
    <row r="86" spans="14:132" x14ac:dyDescent="0.35">
      <c r="R86" s="56">
        <v>1000</v>
      </c>
    </row>
  </sheetData>
  <mergeCells count="9">
    <mergeCell ref="AH5:AH6"/>
    <mergeCell ref="AG5:AG6"/>
    <mergeCell ref="AE5:AE6"/>
    <mergeCell ref="AF5:AF6"/>
    <mergeCell ref="U3:U4"/>
    <mergeCell ref="Y5:Y6"/>
    <mergeCell ref="X5:X6"/>
    <mergeCell ref="Z5:Z6"/>
    <mergeCell ref="AD5:AD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BF133"/>
  <sheetViews>
    <sheetView showGridLines="0" tabSelected="1" zoomScale="80" zoomScaleNormal="80" zoomScaleSheetLayoutView="70" workbookViewId="0">
      <pane xSplit="2" topLeftCell="C1" activePane="topRight" state="frozen"/>
      <selection activeCell="AC12" sqref="AC12"/>
      <selection pane="topRight" activeCell="D46" sqref="D46"/>
    </sheetView>
  </sheetViews>
  <sheetFormatPr defaultColWidth="9.08984375" defaultRowHeight="14.5" outlineLevelCol="1" x14ac:dyDescent="0.35"/>
  <cols>
    <col min="1" max="1" width="2.453125" style="12" customWidth="1"/>
    <col min="2" max="2" width="62.36328125" customWidth="1"/>
    <col min="3" max="3" width="3" customWidth="1"/>
    <col min="4" max="4" width="16.54296875" customWidth="1"/>
    <col min="5" max="6" width="15.90625" customWidth="1"/>
    <col min="7" max="7" width="16.453125" customWidth="1"/>
    <col min="8" max="13" width="13.90625" customWidth="1"/>
    <col min="14" max="15" width="13.453125" customWidth="1"/>
    <col min="16" max="20" width="13.90625" customWidth="1"/>
    <col min="21" max="21" width="14.453125" customWidth="1"/>
    <col min="22" max="28" width="13.453125" customWidth="1"/>
    <col min="31" max="31" width="15.90625" customWidth="1"/>
    <col min="32" max="32" width="65.54296875" style="14" hidden="1" customWidth="1" outlineLevel="1"/>
    <col min="33" max="33" width="10.90625" style="14" hidden="1" customWidth="1" outlineLevel="1"/>
    <col min="34" max="57" width="13.90625" style="12" hidden="1" customWidth="1" outlineLevel="1"/>
    <col min="58" max="58" width="9.08984375" style="12" collapsed="1"/>
    <col min="59" max="16384" width="9.08984375" style="12"/>
  </cols>
  <sheetData>
    <row r="1" spans="1:57" x14ac:dyDescent="0.35">
      <c r="A1" s="81"/>
      <c r="B1" s="89" t="s">
        <v>20</v>
      </c>
      <c r="AF1" s="89" t="s">
        <v>20</v>
      </c>
      <c r="AG1" s="26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x14ac:dyDescent="0.35">
      <c r="AG2" s="29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4" customHeight="1" x14ac:dyDescent="0.35">
      <c r="B3" s="1018"/>
      <c r="D3" s="1012" t="s">
        <v>829</v>
      </c>
      <c r="E3" s="1014" t="s">
        <v>812</v>
      </c>
      <c r="F3" s="1014" t="s">
        <v>800</v>
      </c>
      <c r="G3" s="1014" t="s">
        <v>794</v>
      </c>
      <c r="H3" s="1014" t="s">
        <v>790</v>
      </c>
      <c r="I3" s="1014" t="s">
        <v>784</v>
      </c>
      <c r="J3" s="1014" t="s">
        <v>778</v>
      </c>
      <c r="K3" s="1014" t="s">
        <v>773</v>
      </c>
      <c r="L3" s="1014" t="s">
        <v>754</v>
      </c>
      <c r="M3" s="1014" t="s">
        <v>750</v>
      </c>
      <c r="N3" s="1014" t="s">
        <v>736</v>
      </c>
      <c r="O3" s="1014" t="s">
        <v>714</v>
      </c>
      <c r="P3" s="1014" t="s">
        <v>683</v>
      </c>
      <c r="Q3" s="1014" t="s">
        <v>663</v>
      </c>
      <c r="R3" s="1014" t="s">
        <v>643</v>
      </c>
      <c r="S3" s="1014" t="s">
        <v>633</v>
      </c>
      <c r="T3" s="1014" t="s">
        <v>627</v>
      </c>
      <c r="U3" s="1014" t="s">
        <v>614</v>
      </c>
      <c r="V3" s="1014" t="s">
        <v>603</v>
      </c>
      <c r="W3" s="1014" t="s">
        <v>599</v>
      </c>
      <c r="X3" s="1014" t="s">
        <v>515</v>
      </c>
      <c r="Y3" s="1014" t="s">
        <v>457</v>
      </c>
      <c r="Z3" s="1014" t="s">
        <v>413</v>
      </c>
      <c r="AA3" s="1014" t="s">
        <v>313</v>
      </c>
      <c r="AB3" s="1014" t="s">
        <v>204</v>
      </c>
      <c r="AE3" s="1009" t="s">
        <v>556</v>
      </c>
      <c r="AF3" s="1009" t="s">
        <v>556</v>
      </c>
      <c r="AG3" s="29"/>
      <c r="AH3" s="1014" t="s">
        <v>210</v>
      </c>
      <c r="AI3" s="1014" t="s">
        <v>231</v>
      </c>
      <c r="AJ3" s="1014" t="s">
        <v>232</v>
      </c>
      <c r="AK3" s="1014" t="s">
        <v>233</v>
      </c>
      <c r="AL3" s="1016" t="s">
        <v>211</v>
      </c>
      <c r="AM3" s="1016" t="s">
        <v>234</v>
      </c>
      <c r="AN3" s="1016" t="s">
        <v>235</v>
      </c>
      <c r="AO3" s="1016" t="s">
        <v>236</v>
      </c>
      <c r="AP3" s="1016" t="s">
        <v>212</v>
      </c>
      <c r="AQ3" s="1016" t="s">
        <v>205</v>
      </c>
      <c r="AR3" s="1016" t="s">
        <v>237</v>
      </c>
      <c r="AS3" s="1016" t="s">
        <v>251</v>
      </c>
      <c r="AT3" s="1016" t="s">
        <v>313</v>
      </c>
      <c r="AU3" s="1016" t="s">
        <v>327</v>
      </c>
      <c r="AV3" s="1016" t="s">
        <v>349</v>
      </c>
      <c r="AW3" s="1016" t="s">
        <v>374</v>
      </c>
      <c r="AX3" s="1016" t="s">
        <v>386</v>
      </c>
      <c r="AY3" s="1016" t="s">
        <v>414</v>
      </c>
      <c r="AZ3" s="1016" t="s">
        <v>430</v>
      </c>
      <c r="BA3" s="1016" t="s">
        <v>447</v>
      </c>
      <c r="BB3" s="1016" t="s">
        <v>457</v>
      </c>
      <c r="BC3" s="1016" t="s">
        <v>490</v>
      </c>
      <c r="BD3" s="1016" t="s">
        <v>492</v>
      </c>
      <c r="BE3" s="1016" t="s">
        <v>505</v>
      </c>
    </row>
    <row r="4" spans="1:57" ht="15" thickBot="1" x14ac:dyDescent="0.4">
      <c r="B4" s="1019"/>
      <c r="D4" s="1013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V4" s="1015"/>
      <c r="W4" s="1015"/>
      <c r="X4" s="1015"/>
      <c r="Y4" s="1015"/>
      <c r="Z4" s="1015"/>
      <c r="AA4" s="1015"/>
      <c r="AB4" s="1015"/>
      <c r="AE4" s="1010"/>
      <c r="AF4" s="1010"/>
      <c r="AG4" s="29"/>
      <c r="AH4" s="1015"/>
      <c r="AI4" s="1015"/>
      <c r="AJ4" s="1015"/>
      <c r="AK4" s="1015"/>
      <c r="AL4" s="1017"/>
      <c r="AM4" s="1017"/>
      <c r="AN4" s="1017"/>
      <c r="AO4" s="1017"/>
      <c r="AP4" s="1017"/>
      <c r="AQ4" s="1017"/>
      <c r="AR4" s="1017"/>
      <c r="AS4" s="1017"/>
      <c r="AT4" s="1017"/>
      <c r="AU4" s="1017"/>
      <c r="AV4" s="1017"/>
      <c r="AW4" s="1017"/>
      <c r="AX4" s="1017"/>
      <c r="AY4" s="1017"/>
      <c r="AZ4" s="1017"/>
      <c r="BA4" s="1017"/>
      <c r="BB4" s="1017"/>
      <c r="BC4" s="1017"/>
      <c r="BD4" s="1017"/>
      <c r="BE4" s="1017"/>
    </row>
    <row r="5" spans="1:57" x14ac:dyDescent="0.35">
      <c r="B5" s="319"/>
      <c r="D5" s="958" t="s">
        <v>557</v>
      </c>
      <c r="E5" s="955" t="s">
        <v>557</v>
      </c>
      <c r="F5" s="929" t="s">
        <v>557</v>
      </c>
      <c r="G5" s="868" t="s">
        <v>557</v>
      </c>
      <c r="H5" s="868" t="s">
        <v>557</v>
      </c>
      <c r="I5" s="856" t="s">
        <v>557</v>
      </c>
      <c r="J5" s="847" t="s">
        <v>557</v>
      </c>
      <c r="K5" s="843" t="s">
        <v>557</v>
      </c>
      <c r="L5" s="808" t="s">
        <v>557</v>
      </c>
      <c r="M5" s="808" t="s">
        <v>557</v>
      </c>
      <c r="N5" s="808" t="s">
        <v>557</v>
      </c>
      <c r="O5" s="808" t="s">
        <v>557</v>
      </c>
      <c r="P5" s="790" t="s">
        <v>557</v>
      </c>
      <c r="Q5" s="758" t="s">
        <v>557</v>
      </c>
      <c r="R5" s="758" t="s">
        <v>557</v>
      </c>
      <c r="S5" s="758" t="s">
        <v>557</v>
      </c>
      <c r="T5" s="721" t="s">
        <v>557</v>
      </c>
      <c r="U5" s="721" t="s">
        <v>557</v>
      </c>
      <c r="V5" s="721" t="s">
        <v>557</v>
      </c>
      <c r="W5" s="721" t="s">
        <v>557</v>
      </c>
      <c r="X5" s="721" t="s">
        <v>557</v>
      </c>
      <c r="Y5" s="721" t="s">
        <v>557</v>
      </c>
      <c r="Z5" s="721" t="s">
        <v>557</v>
      </c>
      <c r="AA5" s="721" t="s">
        <v>557</v>
      </c>
      <c r="AB5" s="721" t="s">
        <v>557</v>
      </c>
      <c r="AF5" s="633"/>
      <c r="AG5" s="29"/>
      <c r="AH5" s="629" t="s">
        <v>0</v>
      </c>
      <c r="AI5" s="629" t="s">
        <v>0</v>
      </c>
      <c r="AJ5" s="629" t="s">
        <v>0</v>
      </c>
      <c r="AK5" s="629" t="s">
        <v>0</v>
      </c>
      <c r="AL5" s="629" t="s">
        <v>0</v>
      </c>
      <c r="AM5" s="629" t="s">
        <v>0</v>
      </c>
      <c r="AN5" s="629" t="s">
        <v>0</v>
      </c>
      <c r="AO5" s="629" t="s">
        <v>0</v>
      </c>
      <c r="AP5" s="629" t="s">
        <v>0</v>
      </c>
      <c r="AQ5" s="629" t="s">
        <v>0</v>
      </c>
      <c r="AR5" s="629" t="s">
        <v>0</v>
      </c>
      <c r="AS5" s="629" t="s">
        <v>0</v>
      </c>
      <c r="AT5" s="629" t="s">
        <v>0</v>
      </c>
      <c r="AU5" s="629" t="s">
        <v>0</v>
      </c>
      <c r="AV5" s="629" t="s">
        <v>0</v>
      </c>
      <c r="AW5" s="629" t="s">
        <v>0</v>
      </c>
      <c r="AX5" s="629" t="s">
        <v>0</v>
      </c>
      <c r="AY5" s="629" t="s">
        <v>0</v>
      </c>
      <c r="AZ5" s="629" t="s">
        <v>0</v>
      </c>
      <c r="BA5" s="629" t="s">
        <v>0</v>
      </c>
      <c r="BB5" s="629" t="s">
        <v>0</v>
      </c>
      <c r="BC5" s="629" t="s">
        <v>0</v>
      </c>
      <c r="BD5" s="629" t="s">
        <v>0</v>
      </c>
      <c r="BE5" s="629" t="s">
        <v>0</v>
      </c>
    </row>
    <row r="6" spans="1:57" x14ac:dyDescent="0.35">
      <c r="B6" s="102" t="s">
        <v>21</v>
      </c>
      <c r="E6" s="774"/>
      <c r="F6" s="774"/>
      <c r="AF6" s="102" t="s">
        <v>21</v>
      </c>
      <c r="AG6" s="29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x14ac:dyDescent="0.35">
      <c r="B7" s="29"/>
      <c r="E7" s="774"/>
      <c r="F7" s="774"/>
      <c r="AF7" s="29"/>
      <c r="AG7" s="29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BB7" s="30"/>
      <c r="BC7" s="30"/>
      <c r="BD7" s="30"/>
      <c r="BE7" s="30"/>
    </row>
    <row r="8" spans="1:57" x14ac:dyDescent="0.35">
      <c r="B8" s="102" t="s">
        <v>22</v>
      </c>
      <c r="D8" s="951"/>
      <c r="E8" s="774"/>
      <c r="F8" s="774"/>
      <c r="R8" s="774"/>
      <c r="S8" s="774"/>
      <c r="AF8" s="102" t="s">
        <v>22</v>
      </c>
      <c r="AG8" s="29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00"/>
      <c r="BA8" s="300"/>
      <c r="BB8" s="31"/>
      <c r="BC8" s="31"/>
      <c r="BD8" s="31"/>
      <c r="BE8" s="31"/>
    </row>
    <row r="9" spans="1:57" s="103" customFormat="1" ht="14" x14ac:dyDescent="0.3">
      <c r="B9" s="135" t="s">
        <v>543</v>
      </c>
      <c r="D9" s="981">
        <v>4440.2999999999993</v>
      </c>
      <c r="E9" s="645">
        <v>4462.3</v>
      </c>
      <c r="F9" s="645">
        <v>4457.9000000000005</v>
      </c>
      <c r="G9" s="645">
        <v>4253.8</v>
      </c>
      <c r="H9" s="645">
        <v>4208.3</v>
      </c>
      <c r="I9" s="645">
        <v>4179.3</v>
      </c>
      <c r="J9" s="645">
        <v>4251.6000000000004</v>
      </c>
      <c r="K9" s="645">
        <v>4307.3</v>
      </c>
      <c r="L9" s="645">
        <v>4241.6000000000004</v>
      </c>
      <c r="M9" s="645">
        <v>4315.1000000000004</v>
      </c>
      <c r="N9" s="645" t="s">
        <v>737</v>
      </c>
      <c r="O9" s="645">
        <v>4280.7</v>
      </c>
      <c r="P9" s="645" t="s">
        <v>684</v>
      </c>
      <c r="Q9" s="645" t="s">
        <v>665</v>
      </c>
      <c r="R9" s="645">
        <v>4327.2</v>
      </c>
      <c r="S9" s="645" t="s">
        <v>694</v>
      </c>
      <c r="T9" s="599">
        <v>4329.6000000000004</v>
      </c>
      <c r="U9" s="599">
        <v>4201.2</v>
      </c>
      <c r="V9" s="599">
        <v>4107.5</v>
      </c>
      <c r="W9" s="599">
        <v>3932.6</v>
      </c>
      <c r="X9" s="599">
        <v>3997</v>
      </c>
      <c r="Y9" s="599">
        <v>3750.4</v>
      </c>
      <c r="Z9" s="599">
        <v>3734.6</v>
      </c>
      <c r="AA9" s="599">
        <v>3750.9</v>
      </c>
      <c r="AB9" s="599">
        <v>3229.5</v>
      </c>
      <c r="AF9" s="135" t="s">
        <v>23</v>
      </c>
      <c r="AG9" s="135"/>
      <c r="AH9" s="300">
        <v>3807115</v>
      </c>
      <c r="AI9" s="300">
        <v>3802838.5027227621</v>
      </c>
      <c r="AJ9" s="300">
        <v>3761935.6998939626</v>
      </c>
      <c r="AK9" s="300">
        <v>3855710.5351715107</v>
      </c>
      <c r="AL9" s="300">
        <v>3855446</v>
      </c>
      <c r="AM9" s="300">
        <v>3875639.6395300003</v>
      </c>
      <c r="AN9" s="300">
        <v>3926422</v>
      </c>
      <c r="AO9" s="300">
        <v>3986680.8597199996</v>
      </c>
      <c r="AP9" s="300" t="s">
        <v>276</v>
      </c>
      <c r="AQ9" s="300">
        <v>4048892</v>
      </c>
      <c r="AR9" s="300">
        <v>4898646</v>
      </c>
      <c r="AS9" s="300">
        <v>4857646</v>
      </c>
      <c r="AT9" s="300">
        <v>4719748</v>
      </c>
      <c r="AU9" s="300">
        <v>4763797</v>
      </c>
      <c r="AV9" s="300">
        <v>4727738</v>
      </c>
      <c r="AW9" s="300">
        <v>4723301</v>
      </c>
      <c r="AX9" s="300">
        <v>4700550</v>
      </c>
      <c r="AY9" s="300">
        <v>4594168</v>
      </c>
      <c r="AZ9" s="300">
        <v>4593454</v>
      </c>
      <c r="BA9" s="300">
        <v>4606836</v>
      </c>
      <c r="BB9" s="300">
        <v>4687982</v>
      </c>
      <c r="BC9" s="300">
        <v>4697034</v>
      </c>
      <c r="BD9" s="300">
        <v>4702942</v>
      </c>
      <c r="BE9" s="300">
        <v>4733717</v>
      </c>
    </row>
    <row r="10" spans="1:57" s="103" customFormat="1" ht="14" x14ac:dyDescent="0.3">
      <c r="B10" s="135" t="s">
        <v>544</v>
      </c>
      <c r="D10" s="981">
        <v>857.69999999999936</v>
      </c>
      <c r="E10" s="645">
        <v>912.5</v>
      </c>
      <c r="F10" s="645">
        <v>926.20000000000016</v>
      </c>
      <c r="G10" s="645">
        <v>915.4</v>
      </c>
      <c r="H10" s="645">
        <v>891.1</v>
      </c>
      <c r="I10" s="645">
        <v>870.8</v>
      </c>
      <c r="J10" s="645">
        <v>862.4</v>
      </c>
      <c r="K10" s="645">
        <v>884.1</v>
      </c>
      <c r="L10" s="645">
        <v>893.4</v>
      </c>
      <c r="M10" s="645">
        <v>857.7</v>
      </c>
      <c r="N10" s="645">
        <v>858.5</v>
      </c>
      <c r="O10" s="645">
        <v>857.8</v>
      </c>
      <c r="P10" s="645">
        <v>875.6</v>
      </c>
      <c r="Q10" s="645">
        <v>861.7</v>
      </c>
      <c r="R10" s="645">
        <v>884.7</v>
      </c>
      <c r="S10" s="645">
        <v>898.9</v>
      </c>
      <c r="T10" s="599">
        <v>872.4</v>
      </c>
      <c r="U10" s="599">
        <v>862.9</v>
      </c>
      <c r="V10" s="599">
        <v>857.1</v>
      </c>
      <c r="W10" s="599">
        <v>886.3</v>
      </c>
      <c r="X10" s="599">
        <v>949.9</v>
      </c>
      <c r="Y10" s="599">
        <v>937.6</v>
      </c>
      <c r="Z10" s="599">
        <v>966</v>
      </c>
      <c r="AA10" s="599">
        <v>968.8</v>
      </c>
      <c r="AB10" s="599">
        <v>815.1</v>
      </c>
      <c r="AF10" s="135" t="s">
        <v>315</v>
      </c>
      <c r="AG10" s="135"/>
      <c r="AH10" s="300">
        <v>64432</v>
      </c>
      <c r="AI10" s="300">
        <v>62299.484540000005</v>
      </c>
      <c r="AJ10" s="300">
        <v>61425.098119999995</v>
      </c>
      <c r="AK10" s="300">
        <v>57113.425669999982</v>
      </c>
      <c r="AL10" s="300">
        <v>61395</v>
      </c>
      <c r="AM10" s="300">
        <v>59300.574269999983</v>
      </c>
      <c r="AN10" s="300">
        <v>58052</v>
      </c>
      <c r="AO10" s="300">
        <v>55054</v>
      </c>
      <c r="AP10" s="300" t="s">
        <v>277</v>
      </c>
      <c r="AQ10" s="300">
        <v>56882</v>
      </c>
      <c r="AR10" s="300">
        <v>72084</v>
      </c>
      <c r="AS10" s="300">
        <v>67519</v>
      </c>
      <c r="AT10" s="300">
        <v>66437</v>
      </c>
      <c r="AU10" s="300">
        <v>62495</v>
      </c>
      <c r="AV10" s="300">
        <v>60699</v>
      </c>
      <c r="AW10" s="300">
        <v>57421</v>
      </c>
      <c r="AX10" s="300">
        <v>55831</v>
      </c>
      <c r="AY10" s="300">
        <v>52066</v>
      </c>
      <c r="AZ10" s="300">
        <v>48034</v>
      </c>
      <c r="BA10" s="300">
        <v>44296</v>
      </c>
      <c r="BB10" s="300">
        <v>43927</v>
      </c>
      <c r="BC10" s="300">
        <v>41370</v>
      </c>
      <c r="BD10" s="300">
        <v>37081</v>
      </c>
      <c r="BE10" s="300">
        <v>32975</v>
      </c>
    </row>
    <row r="11" spans="1:57" s="103" customFormat="1" ht="15.65" customHeight="1" x14ac:dyDescent="0.3">
      <c r="B11" s="135" t="s">
        <v>662</v>
      </c>
      <c r="D11" s="981">
        <v>1436.1000000000004</v>
      </c>
      <c r="E11" s="645" t="s">
        <v>813</v>
      </c>
      <c r="F11" s="645">
        <v>1221.5000000000002</v>
      </c>
      <c r="G11" s="645">
        <v>1198.2</v>
      </c>
      <c r="H11" s="645">
        <v>972.2</v>
      </c>
      <c r="I11" s="645">
        <v>973.5</v>
      </c>
      <c r="J11" s="645">
        <v>972.4</v>
      </c>
      <c r="K11" s="645">
        <v>999.2</v>
      </c>
      <c r="L11" s="645">
        <v>1030.7</v>
      </c>
      <c r="M11" s="645">
        <v>944.1</v>
      </c>
      <c r="N11" s="645">
        <v>965.1</v>
      </c>
      <c r="O11" s="645">
        <v>1004.3</v>
      </c>
      <c r="P11" s="645" t="s">
        <v>685</v>
      </c>
      <c r="Q11" s="645" t="s">
        <v>666</v>
      </c>
      <c r="R11" s="645">
        <v>1040</v>
      </c>
      <c r="S11" s="645" t="s">
        <v>695</v>
      </c>
      <c r="T11" s="599">
        <v>1078.8</v>
      </c>
      <c r="U11" s="599">
        <v>965.7</v>
      </c>
      <c r="V11" s="599">
        <v>969.1</v>
      </c>
      <c r="W11" s="599">
        <v>986.2</v>
      </c>
      <c r="X11" s="599">
        <v>0</v>
      </c>
      <c r="Y11" s="599">
        <v>0</v>
      </c>
      <c r="Z11" s="599">
        <v>0</v>
      </c>
      <c r="AA11" s="599">
        <v>0</v>
      </c>
      <c r="AB11" s="599">
        <v>0</v>
      </c>
      <c r="AF11" s="135"/>
      <c r="AG11" s="135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</row>
    <row r="12" spans="1:57" s="103" customFormat="1" ht="14" x14ac:dyDescent="0.3">
      <c r="B12" s="135" t="s">
        <v>558</v>
      </c>
      <c r="D12" s="981">
        <v>42.699999999999996</v>
      </c>
      <c r="E12" s="645">
        <v>41.1</v>
      </c>
      <c r="F12" s="645">
        <v>40.499999999999993</v>
      </c>
      <c r="G12" s="645">
        <v>42.7</v>
      </c>
      <c r="H12" s="645">
        <v>41.8</v>
      </c>
      <c r="I12" s="645">
        <v>37.200000000000003</v>
      </c>
      <c r="J12" s="645">
        <v>36.1</v>
      </c>
      <c r="K12" s="645">
        <v>35.6</v>
      </c>
      <c r="L12" s="645">
        <v>36.700000000000003</v>
      </c>
      <c r="M12" s="645">
        <v>35.1</v>
      </c>
      <c r="N12" s="645">
        <v>34.4</v>
      </c>
      <c r="O12" s="645">
        <v>36.5</v>
      </c>
      <c r="P12" s="645">
        <v>42</v>
      </c>
      <c r="Q12" s="645">
        <v>41.7</v>
      </c>
      <c r="R12" s="645">
        <v>41.4</v>
      </c>
      <c r="S12" s="645">
        <v>41.2</v>
      </c>
      <c r="T12" s="645">
        <v>40.4</v>
      </c>
      <c r="U12" s="599">
        <v>37.9</v>
      </c>
      <c r="V12" s="599">
        <v>46.5</v>
      </c>
      <c r="W12" s="599">
        <v>48.1</v>
      </c>
      <c r="X12" s="599">
        <v>47.3</v>
      </c>
      <c r="Y12" s="599">
        <v>53.6</v>
      </c>
      <c r="Z12" s="599">
        <v>58.2</v>
      </c>
      <c r="AA12" s="599">
        <v>57.2</v>
      </c>
      <c r="AB12" s="599">
        <v>35.200000000000003</v>
      </c>
      <c r="AF12" s="135" t="s">
        <v>24</v>
      </c>
      <c r="AG12" s="135"/>
      <c r="AH12" s="300">
        <v>1427</v>
      </c>
      <c r="AI12" s="300">
        <v>1414.57007</v>
      </c>
      <c r="AJ12" s="300">
        <v>1401.7355600000001</v>
      </c>
      <c r="AK12" s="300">
        <v>1388.9010499999999</v>
      </c>
      <c r="AL12" s="300">
        <v>1415</v>
      </c>
      <c r="AM12" s="300">
        <v>1400.9153899999999</v>
      </c>
      <c r="AN12" s="300">
        <v>1388</v>
      </c>
      <c r="AO12" s="300">
        <v>1374.7714099999998</v>
      </c>
      <c r="AP12" s="300" t="s">
        <v>278</v>
      </c>
      <c r="AQ12" s="300">
        <v>1349</v>
      </c>
      <c r="AR12" s="300">
        <v>1336</v>
      </c>
      <c r="AS12" s="300">
        <v>1323</v>
      </c>
      <c r="AT12" s="300">
        <v>1309</v>
      </c>
      <c r="AU12" s="300">
        <v>1296</v>
      </c>
      <c r="AV12" s="300">
        <v>1284</v>
      </c>
      <c r="AW12" s="300">
        <v>1270</v>
      </c>
      <c r="AX12" s="300">
        <v>1257</v>
      </c>
      <c r="AY12" s="300">
        <v>1244</v>
      </c>
      <c r="AZ12" s="300">
        <v>1231</v>
      </c>
      <c r="BA12" s="300">
        <v>1218</v>
      </c>
      <c r="BB12" s="300">
        <v>1205</v>
      </c>
      <c r="BC12" s="300">
        <v>1192</v>
      </c>
      <c r="BD12" s="300">
        <v>1179</v>
      </c>
      <c r="BE12" s="300">
        <v>1166</v>
      </c>
    </row>
    <row r="13" spans="1:57" s="103" customFormat="1" ht="14" x14ac:dyDescent="0.3">
      <c r="B13" s="135" t="s">
        <v>547</v>
      </c>
      <c r="D13" s="981">
        <v>1.2</v>
      </c>
      <c r="E13" s="645">
        <v>8.3000000000000007</v>
      </c>
      <c r="F13" s="645">
        <v>8.1999999999999993</v>
      </c>
      <c r="G13" s="645">
        <v>8.1999999999999993</v>
      </c>
      <c r="H13" s="645">
        <v>7.3</v>
      </c>
      <c r="I13" s="645">
        <v>5.7</v>
      </c>
      <c r="J13" s="645">
        <v>6.5</v>
      </c>
      <c r="K13" s="645">
        <v>5</v>
      </c>
      <c r="L13" s="645">
        <v>4.2</v>
      </c>
      <c r="M13" s="645">
        <v>3.6</v>
      </c>
      <c r="N13" s="645">
        <v>3.5</v>
      </c>
      <c r="O13" s="645">
        <v>3.4</v>
      </c>
      <c r="P13" s="645">
        <v>3</v>
      </c>
      <c r="Q13" s="645">
        <v>4.8</v>
      </c>
      <c r="R13" s="645">
        <v>4.0999999999999996</v>
      </c>
      <c r="S13" s="645">
        <v>3.5</v>
      </c>
      <c r="T13" s="599">
        <v>3</v>
      </c>
      <c r="U13" s="599">
        <v>1.8</v>
      </c>
      <c r="V13" s="599">
        <v>1.3</v>
      </c>
      <c r="W13" s="599">
        <v>0.9</v>
      </c>
      <c r="X13" s="599">
        <v>0.7</v>
      </c>
      <c r="Y13" s="599">
        <v>1.8</v>
      </c>
      <c r="Z13" s="599">
        <v>2.2000000000000002</v>
      </c>
      <c r="AA13" s="599">
        <v>5.0999999999999996</v>
      </c>
      <c r="AB13" s="599">
        <v>0</v>
      </c>
      <c r="AF13" s="135" t="s">
        <v>25</v>
      </c>
      <c r="AG13" s="135"/>
      <c r="AH13" s="300">
        <v>60514</v>
      </c>
      <c r="AI13" s="300">
        <v>60985.867368541061</v>
      </c>
      <c r="AJ13" s="300">
        <v>60166.106721600801</v>
      </c>
      <c r="AK13" s="300">
        <v>52053.138878570346</v>
      </c>
      <c r="AL13" s="300">
        <v>38214</v>
      </c>
      <c r="AM13" s="300">
        <v>47508.906529999993</v>
      </c>
      <c r="AN13" s="300">
        <v>33625</v>
      </c>
      <c r="AO13" s="300">
        <v>34296.864969999988</v>
      </c>
      <c r="AP13" s="300" t="s">
        <v>279</v>
      </c>
      <c r="AQ13" s="300">
        <v>35567</v>
      </c>
      <c r="AR13" s="300">
        <v>42369</v>
      </c>
      <c r="AS13" s="300">
        <v>38952</v>
      </c>
      <c r="AT13" s="300">
        <v>39831</v>
      </c>
      <c r="AU13" s="300">
        <v>41204</v>
      </c>
      <c r="AV13" s="300">
        <v>39855</v>
      </c>
      <c r="AW13" s="300">
        <v>40325</v>
      </c>
      <c r="AX13" s="300">
        <v>40810</v>
      </c>
      <c r="AY13" s="300">
        <v>41988</v>
      </c>
      <c r="AZ13" s="300">
        <v>53876</v>
      </c>
      <c r="BA13" s="300">
        <v>54236</v>
      </c>
      <c r="BB13" s="300">
        <v>53610</v>
      </c>
      <c r="BC13" s="300">
        <v>50834</v>
      </c>
      <c r="BD13" s="300">
        <v>51897</v>
      </c>
      <c r="BE13" s="300">
        <v>51411</v>
      </c>
    </row>
    <row r="14" spans="1:57" s="103" customFormat="1" ht="14" x14ac:dyDescent="0.3">
      <c r="B14" s="135" t="s">
        <v>598</v>
      </c>
      <c r="D14" s="981">
        <v>8.9</v>
      </c>
      <c r="E14" s="645">
        <v>8.6</v>
      </c>
      <c r="F14" s="645">
        <v>8.6999999999999993</v>
      </c>
      <c r="G14" s="645">
        <v>8.1</v>
      </c>
      <c r="H14" s="645">
        <v>8.6999999999999993</v>
      </c>
      <c r="I14" s="645">
        <v>8.6</v>
      </c>
      <c r="J14" s="645">
        <v>8.6999999999999993</v>
      </c>
      <c r="K14" s="645">
        <v>8.4</v>
      </c>
      <c r="L14" s="645">
        <v>8.5</v>
      </c>
      <c r="M14" s="645">
        <v>9.3000000000000007</v>
      </c>
      <c r="N14" s="645">
        <v>9.6999999999999993</v>
      </c>
      <c r="O14" s="645">
        <v>10.1</v>
      </c>
      <c r="P14" s="645">
        <v>10.3</v>
      </c>
      <c r="Q14" s="645">
        <v>11.2</v>
      </c>
      <c r="R14" s="645">
        <v>11.3</v>
      </c>
      <c r="S14" s="645">
        <v>11</v>
      </c>
      <c r="T14" s="599">
        <v>10.9</v>
      </c>
      <c r="U14" s="599">
        <v>11.2</v>
      </c>
      <c r="V14" s="599">
        <v>11</v>
      </c>
      <c r="W14" s="599">
        <v>10.9</v>
      </c>
      <c r="X14" s="599">
        <v>0</v>
      </c>
      <c r="Y14" s="599">
        <v>0</v>
      </c>
      <c r="Z14" s="599">
        <v>0</v>
      </c>
      <c r="AA14" s="599">
        <v>0</v>
      </c>
      <c r="AB14" s="599">
        <v>0</v>
      </c>
      <c r="AF14" s="135"/>
      <c r="AG14" s="135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</row>
    <row r="15" spans="1:57" s="103" customFormat="1" ht="14" x14ac:dyDescent="0.3">
      <c r="B15" s="135" t="s">
        <v>545</v>
      </c>
      <c r="D15" s="981">
        <v>52.4</v>
      </c>
      <c r="E15" s="645">
        <v>46.6</v>
      </c>
      <c r="F15" s="645">
        <v>58.8</v>
      </c>
      <c r="G15" s="645">
        <v>64.5</v>
      </c>
      <c r="H15" s="645">
        <v>48.6</v>
      </c>
      <c r="I15" s="645">
        <v>50.8</v>
      </c>
      <c r="J15" s="645">
        <v>55.1</v>
      </c>
      <c r="K15" s="645">
        <v>39</v>
      </c>
      <c r="L15" s="645">
        <v>40.5</v>
      </c>
      <c r="M15" s="645">
        <v>67.7</v>
      </c>
      <c r="N15" s="645">
        <v>67.900000000000006</v>
      </c>
      <c r="O15" s="645">
        <v>43.4</v>
      </c>
      <c r="P15" s="645">
        <v>35.1</v>
      </c>
      <c r="Q15" s="645">
        <v>35.1</v>
      </c>
      <c r="R15" s="645">
        <v>39</v>
      </c>
      <c r="S15" s="645">
        <v>43</v>
      </c>
      <c r="T15" s="599">
        <v>55</v>
      </c>
      <c r="U15" s="599">
        <v>49.1</v>
      </c>
      <c r="V15" s="599">
        <v>62.6</v>
      </c>
      <c r="W15" s="599">
        <v>51.8</v>
      </c>
      <c r="X15" s="599">
        <v>56.7</v>
      </c>
      <c r="Y15" s="599">
        <v>70.400000000000006</v>
      </c>
      <c r="Z15" s="599">
        <v>91.7</v>
      </c>
      <c r="AA15" s="599">
        <v>110.3</v>
      </c>
      <c r="AB15" s="599">
        <v>80.3</v>
      </c>
      <c r="AF15" s="135" t="s">
        <v>351</v>
      </c>
      <c r="AG15" s="135"/>
      <c r="AH15" s="300" t="s">
        <v>18</v>
      </c>
      <c r="AI15" s="300" t="s">
        <v>18</v>
      </c>
      <c r="AJ15" s="300" t="s">
        <v>18</v>
      </c>
      <c r="AK15" s="300" t="s">
        <v>18</v>
      </c>
      <c r="AL15" s="300" t="s">
        <v>18</v>
      </c>
      <c r="AM15" s="300" t="s">
        <v>18</v>
      </c>
      <c r="AN15" s="300" t="s">
        <v>18</v>
      </c>
      <c r="AO15" s="300" t="s">
        <v>18</v>
      </c>
      <c r="AP15" s="300" t="s">
        <v>18</v>
      </c>
      <c r="AQ15" s="300" t="s">
        <v>18</v>
      </c>
      <c r="AR15" s="300" t="s">
        <v>18</v>
      </c>
      <c r="AS15" s="300" t="s">
        <v>18</v>
      </c>
      <c r="AT15" s="300">
        <v>5074</v>
      </c>
      <c r="AU15" s="300">
        <v>5101</v>
      </c>
      <c r="AV15" s="300">
        <v>2901</v>
      </c>
      <c r="AW15" s="300">
        <v>2614</v>
      </c>
      <c r="AX15" s="300">
        <v>2223</v>
      </c>
      <c r="AY15" s="300">
        <v>1767</v>
      </c>
      <c r="AZ15" s="300">
        <v>1661</v>
      </c>
      <c r="BA15" s="300">
        <v>1749</v>
      </c>
      <c r="BB15" s="300">
        <v>1836</v>
      </c>
      <c r="BC15" s="300">
        <v>1412</v>
      </c>
      <c r="BD15" s="300">
        <v>1370</v>
      </c>
      <c r="BE15" s="300">
        <v>1365</v>
      </c>
    </row>
    <row r="16" spans="1:57" s="103" customFormat="1" ht="14" x14ac:dyDescent="0.3">
      <c r="B16" s="135" t="s">
        <v>546</v>
      </c>
      <c r="D16" s="981">
        <v>191.29999999999998</v>
      </c>
      <c r="E16" s="645">
        <v>191.5</v>
      </c>
      <c r="F16" s="645">
        <v>173.3</v>
      </c>
      <c r="G16" s="645">
        <v>161.30000000000001</v>
      </c>
      <c r="H16" s="645">
        <v>176.1</v>
      </c>
      <c r="I16" s="645">
        <v>205.4</v>
      </c>
      <c r="J16" s="645">
        <v>204.6</v>
      </c>
      <c r="K16" s="645">
        <v>213.6</v>
      </c>
      <c r="L16" s="645">
        <v>203.1</v>
      </c>
      <c r="M16" s="645">
        <v>203.8</v>
      </c>
      <c r="N16" s="645">
        <v>195.8</v>
      </c>
      <c r="O16" s="645">
        <v>193.1</v>
      </c>
      <c r="P16" s="645">
        <v>177.8</v>
      </c>
      <c r="Q16" s="645">
        <v>163.9</v>
      </c>
      <c r="R16" s="645">
        <v>166.3</v>
      </c>
      <c r="S16" s="645">
        <v>143.4</v>
      </c>
      <c r="T16" s="599">
        <v>113.7</v>
      </c>
      <c r="U16" s="599">
        <v>116.5</v>
      </c>
      <c r="V16" s="599">
        <v>121.7</v>
      </c>
      <c r="W16" s="599">
        <v>134.30000000000001</v>
      </c>
      <c r="X16" s="599">
        <v>135.6</v>
      </c>
      <c r="Y16" s="599">
        <v>137.69999999999999</v>
      </c>
      <c r="Z16" s="599">
        <v>111.5</v>
      </c>
      <c r="AA16" s="599">
        <v>104.6</v>
      </c>
      <c r="AB16" s="599">
        <v>91.6</v>
      </c>
      <c r="AF16" s="135" t="s">
        <v>26</v>
      </c>
      <c r="AG16" s="135"/>
      <c r="AH16" s="300">
        <v>11751</v>
      </c>
      <c r="AI16" s="300">
        <v>11713.891969999999</v>
      </c>
      <c r="AJ16" s="300">
        <v>12048.99185</v>
      </c>
      <c r="AK16" s="300">
        <v>11912.449050000001</v>
      </c>
      <c r="AL16" s="300">
        <v>6090</v>
      </c>
      <c r="AM16" s="300">
        <v>6081.5290300000006</v>
      </c>
      <c r="AN16" s="300">
        <v>6051</v>
      </c>
      <c r="AO16" s="300">
        <v>6050.5290000000005</v>
      </c>
      <c r="AP16" s="300" t="s">
        <v>280</v>
      </c>
      <c r="AQ16" s="300">
        <v>6051</v>
      </c>
      <c r="AR16" s="300">
        <v>9788</v>
      </c>
      <c r="AS16" s="300">
        <v>9797</v>
      </c>
      <c r="AT16" s="300">
        <v>9849</v>
      </c>
      <c r="AU16" s="300">
        <v>9841</v>
      </c>
      <c r="AV16" s="300">
        <v>10097</v>
      </c>
      <c r="AW16" s="300">
        <v>10003</v>
      </c>
      <c r="AX16" s="300">
        <v>8649</v>
      </c>
      <c r="AY16" s="300">
        <v>12531</v>
      </c>
      <c r="AZ16" s="300">
        <v>11466</v>
      </c>
      <c r="BA16" s="300">
        <v>9014</v>
      </c>
      <c r="BB16" s="300">
        <v>10537</v>
      </c>
      <c r="BC16" s="300">
        <v>7465</v>
      </c>
      <c r="BD16" s="300">
        <v>5853</v>
      </c>
      <c r="BE16" s="300">
        <v>6646</v>
      </c>
    </row>
    <row r="17" spans="2:57" s="103" customFormat="1" ht="14" x14ac:dyDescent="0.3">
      <c r="B17" s="135"/>
      <c r="D17" s="982"/>
      <c r="E17" s="744"/>
      <c r="F17" s="744"/>
      <c r="G17" s="744"/>
      <c r="H17" s="744"/>
      <c r="I17" s="744"/>
      <c r="J17" s="744"/>
      <c r="K17" s="744"/>
      <c r="L17" s="744"/>
      <c r="M17" s="744"/>
      <c r="N17" s="744"/>
      <c r="O17" s="744"/>
      <c r="P17" s="744"/>
      <c r="Q17" s="744"/>
      <c r="R17" s="744"/>
      <c r="S17" s="744"/>
      <c r="T17" s="107"/>
      <c r="U17" s="107"/>
      <c r="V17" s="107"/>
      <c r="W17" s="107"/>
      <c r="X17" s="107"/>
      <c r="Y17" s="107"/>
      <c r="Z17" s="107"/>
      <c r="AA17" s="107"/>
      <c r="AB17" s="107"/>
      <c r="AF17" s="135" t="s">
        <v>27</v>
      </c>
      <c r="AG17" s="135"/>
      <c r="AH17" s="300">
        <v>2027</v>
      </c>
      <c r="AI17" s="300">
        <v>2502.7225200000003</v>
      </c>
      <c r="AJ17" s="300">
        <v>3364.0792500000025</v>
      </c>
      <c r="AK17" s="300">
        <v>1445.8936699999999</v>
      </c>
      <c r="AL17" s="300">
        <v>1438</v>
      </c>
      <c r="AM17" s="300">
        <v>1130.3102499999984</v>
      </c>
      <c r="AN17" s="300">
        <v>1675</v>
      </c>
      <c r="AO17" s="300">
        <v>1730.0560399999999</v>
      </c>
      <c r="AP17" s="300" t="s">
        <v>281</v>
      </c>
      <c r="AQ17" s="300">
        <v>14677</v>
      </c>
      <c r="AR17" s="300">
        <v>20917</v>
      </c>
      <c r="AS17" s="300">
        <v>21158</v>
      </c>
      <c r="AT17" s="300">
        <v>32666</v>
      </c>
      <c r="AU17" s="300">
        <v>26394</v>
      </c>
      <c r="AV17" s="300">
        <v>44961</v>
      </c>
      <c r="AW17" s="300">
        <v>21149</v>
      </c>
      <c r="AX17" s="300">
        <v>25987</v>
      </c>
      <c r="AY17" s="300">
        <v>34700</v>
      </c>
      <c r="AZ17" s="300">
        <v>31720</v>
      </c>
      <c r="BA17" s="300">
        <v>29627</v>
      </c>
      <c r="BB17" s="300">
        <v>14726</v>
      </c>
      <c r="BC17" s="300">
        <v>14195</v>
      </c>
      <c r="BD17" s="300">
        <v>13583</v>
      </c>
      <c r="BE17" s="300">
        <v>13112</v>
      </c>
    </row>
    <row r="18" spans="2:57" s="103" customFormat="1" ht="14" x14ac:dyDescent="0.3">
      <c r="B18" s="136"/>
      <c r="D18" s="982"/>
      <c r="E18" s="744"/>
      <c r="F18" s="744"/>
      <c r="G18" s="863"/>
      <c r="H18" s="744"/>
      <c r="I18" s="744"/>
      <c r="J18" s="744"/>
      <c r="K18" s="744"/>
      <c r="L18" s="744"/>
      <c r="M18" s="744"/>
      <c r="N18" s="744"/>
      <c r="O18" s="744"/>
      <c r="P18" s="744"/>
      <c r="Q18" s="744"/>
      <c r="R18" s="744"/>
      <c r="S18" s="744"/>
      <c r="T18" s="107"/>
      <c r="U18" s="107"/>
      <c r="V18" s="107"/>
      <c r="W18" s="107"/>
      <c r="X18" s="107"/>
      <c r="Y18" s="107"/>
      <c r="Z18" s="107"/>
      <c r="AA18" s="107"/>
      <c r="AB18" s="107"/>
      <c r="AF18" s="136" t="s">
        <v>28</v>
      </c>
      <c r="AG18" s="136"/>
      <c r="AH18" s="300">
        <v>104003</v>
      </c>
      <c r="AI18" s="300">
        <v>98304.242836204299</v>
      </c>
      <c r="AJ18" s="300">
        <v>79053.399041899989</v>
      </c>
      <c r="AK18" s="300">
        <v>101380.3330571222</v>
      </c>
      <c r="AL18" s="300">
        <v>83185</v>
      </c>
      <c r="AM18" s="300">
        <v>66804.340249999994</v>
      </c>
      <c r="AN18" s="300">
        <v>53278</v>
      </c>
      <c r="AO18" s="300">
        <v>34236.069793079303</v>
      </c>
      <c r="AP18" s="300">
        <v>91575</v>
      </c>
      <c r="AQ18" s="300">
        <v>87008</v>
      </c>
      <c r="AR18" s="300">
        <v>70953</v>
      </c>
      <c r="AS18" s="300">
        <v>58927</v>
      </c>
      <c r="AT18" s="300">
        <v>104587</v>
      </c>
      <c r="AU18" s="300">
        <v>109941</v>
      </c>
      <c r="AV18" s="300">
        <v>120856</v>
      </c>
      <c r="AW18" s="300">
        <v>121088</v>
      </c>
      <c r="AX18" s="300">
        <v>107554</v>
      </c>
      <c r="AY18" s="300">
        <v>113137</v>
      </c>
      <c r="AZ18" s="300">
        <v>132130</v>
      </c>
      <c r="BA18" s="300">
        <v>141987</v>
      </c>
      <c r="BB18" s="300">
        <v>133583</v>
      </c>
      <c r="BC18" s="300">
        <v>143082</v>
      </c>
      <c r="BD18" s="300">
        <v>146708</v>
      </c>
      <c r="BE18" s="300">
        <v>136769</v>
      </c>
    </row>
    <row r="19" spans="2:57" s="103" customFormat="1" ht="14" x14ac:dyDescent="0.3">
      <c r="B19" s="135"/>
      <c r="D19" s="982"/>
      <c r="E19" s="744"/>
      <c r="F19" s="744"/>
      <c r="G19" s="863"/>
      <c r="H19" s="744"/>
      <c r="I19" s="744"/>
      <c r="J19" s="744"/>
      <c r="K19" s="744"/>
      <c r="L19" s="744"/>
      <c r="M19" s="744"/>
      <c r="N19" s="744"/>
      <c r="O19" s="744"/>
      <c r="P19" s="744"/>
      <c r="Q19" s="744"/>
      <c r="R19" s="744"/>
      <c r="S19" s="744"/>
      <c r="T19" s="107"/>
      <c r="U19" s="107"/>
      <c r="V19" s="107"/>
      <c r="W19" s="107"/>
      <c r="X19" s="107"/>
      <c r="Y19" s="107"/>
      <c r="Z19" s="107"/>
      <c r="AA19" s="107"/>
      <c r="AB19" s="107"/>
      <c r="AF19" s="135" t="s">
        <v>182</v>
      </c>
      <c r="AG19" s="104"/>
      <c r="AH19" s="300" t="s">
        <v>18</v>
      </c>
      <c r="AI19" s="300" t="s">
        <v>18</v>
      </c>
      <c r="AJ19" s="300" t="s">
        <v>18</v>
      </c>
      <c r="AK19" s="300" t="s">
        <v>18</v>
      </c>
      <c r="AL19" s="300" t="s">
        <v>18</v>
      </c>
      <c r="AM19" s="300" t="s">
        <v>18</v>
      </c>
      <c r="AN19" s="300" t="s">
        <v>18</v>
      </c>
      <c r="AO19" s="300" t="s">
        <v>18</v>
      </c>
      <c r="AP19" s="300" t="s">
        <v>18</v>
      </c>
      <c r="AQ19" s="300" t="s">
        <v>18</v>
      </c>
      <c r="AR19" s="138">
        <v>7082</v>
      </c>
      <c r="AS19" s="300">
        <v>4962</v>
      </c>
      <c r="AT19" s="300">
        <v>0</v>
      </c>
      <c r="AU19" s="138">
        <v>0</v>
      </c>
      <c r="AV19" s="138">
        <v>0</v>
      </c>
      <c r="AW19" s="138">
        <v>0</v>
      </c>
      <c r="AX19" s="300">
        <v>0</v>
      </c>
      <c r="AY19" s="300">
        <v>0</v>
      </c>
      <c r="AZ19" s="300">
        <v>0</v>
      </c>
      <c r="BA19" s="300">
        <v>0</v>
      </c>
      <c r="BB19" s="300">
        <v>0</v>
      </c>
      <c r="BC19" s="300">
        <v>0</v>
      </c>
      <c r="BD19" s="300">
        <v>0</v>
      </c>
      <c r="BE19" s="300">
        <v>0</v>
      </c>
    </row>
    <row r="20" spans="2:57" x14ac:dyDescent="0.35">
      <c r="B20" s="14"/>
      <c r="D20" s="983"/>
      <c r="E20" s="745"/>
      <c r="F20" s="745"/>
      <c r="G20" s="864"/>
      <c r="H20" s="745"/>
      <c r="I20" s="745"/>
      <c r="J20" s="745"/>
      <c r="K20" s="745"/>
      <c r="L20" s="745"/>
      <c r="M20" s="745"/>
      <c r="N20" s="745"/>
      <c r="O20" s="745"/>
      <c r="P20" s="745"/>
      <c r="Q20" s="745"/>
      <c r="R20" s="745"/>
      <c r="S20" s="745"/>
      <c r="T20" s="600"/>
      <c r="U20" s="600"/>
      <c r="V20" s="600"/>
      <c r="W20" s="600"/>
      <c r="X20" s="600"/>
      <c r="Y20" s="600"/>
      <c r="Z20" s="745"/>
      <c r="AA20" s="600"/>
      <c r="AB20" s="600"/>
      <c r="AH20" s="301"/>
      <c r="AI20" s="301"/>
      <c r="AJ20" s="301"/>
      <c r="AK20" s="301"/>
      <c r="AL20" s="301"/>
      <c r="AM20" s="301"/>
      <c r="AN20" s="301"/>
      <c r="AO20" s="301"/>
      <c r="AP20" s="302"/>
      <c r="AQ20" s="301"/>
      <c r="AR20" s="301"/>
      <c r="AS20" s="303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</row>
    <row r="21" spans="2:57" s="103" customFormat="1" ht="14" x14ac:dyDescent="0.3">
      <c r="B21" s="860" t="s">
        <v>29</v>
      </c>
      <c r="D21" s="984">
        <v>7030.5999999999976</v>
      </c>
      <c r="E21" s="766" t="s">
        <v>814</v>
      </c>
      <c r="F21" s="766">
        <v>6895.1</v>
      </c>
      <c r="G21" s="913">
        <f>SUM(G9:G20)</f>
        <v>6652.2</v>
      </c>
      <c r="H21" s="766">
        <f>SUM(H9:H20)</f>
        <v>6354.1000000000013</v>
      </c>
      <c r="I21" s="766">
        <f>SUM(I9:I20)</f>
        <v>6331.3</v>
      </c>
      <c r="J21" s="766">
        <f>SUM(J9:J16)</f>
        <v>6397.4000000000005</v>
      </c>
      <c r="K21" s="766">
        <v>6492.2</v>
      </c>
      <c r="L21" s="766" t="s">
        <v>755</v>
      </c>
      <c r="M21" s="766">
        <v>6436.4</v>
      </c>
      <c r="N21" s="766" t="s">
        <v>738</v>
      </c>
      <c r="O21" s="766">
        <v>6429.3</v>
      </c>
      <c r="P21" s="766" t="s">
        <v>686</v>
      </c>
      <c r="Q21" s="766" t="s">
        <v>667</v>
      </c>
      <c r="R21" s="766">
        <v>6514</v>
      </c>
      <c r="S21" s="766" t="s">
        <v>696</v>
      </c>
      <c r="T21" s="601">
        <v>6503.8</v>
      </c>
      <c r="U21" s="601">
        <v>6246.3</v>
      </c>
      <c r="V21" s="601">
        <v>6176.8</v>
      </c>
      <c r="W21" s="601">
        <f>SUM(W9:W16)</f>
        <v>6051.0999999999995</v>
      </c>
      <c r="X21" s="601">
        <v>5187.2</v>
      </c>
      <c r="Y21" s="601">
        <v>4951.5</v>
      </c>
      <c r="Z21" s="766">
        <v>4964.2</v>
      </c>
      <c r="AA21" s="601">
        <v>4996.8999999999996</v>
      </c>
      <c r="AB21" s="601">
        <v>4254.3999999999996</v>
      </c>
      <c r="AF21" s="102" t="s">
        <v>29</v>
      </c>
      <c r="AG21" s="102"/>
      <c r="AH21" s="304">
        <v>4053981</v>
      </c>
      <c r="AI21" s="304">
        <v>4042771.7581775077</v>
      </c>
      <c r="AJ21" s="304">
        <v>3982107.5865874635</v>
      </c>
      <c r="AK21" s="304">
        <v>4083717.1526972032</v>
      </c>
      <c r="AL21" s="304">
        <v>4049895</v>
      </c>
      <c r="AM21" s="304">
        <v>4060578.6914000004</v>
      </c>
      <c r="AN21" s="304">
        <v>4083203</v>
      </c>
      <c r="AO21" s="304">
        <v>4122136.1677430789</v>
      </c>
      <c r="AP21" s="304">
        <v>4254465</v>
      </c>
      <c r="AQ21" s="304">
        <v>4253138</v>
      </c>
      <c r="AR21" s="304">
        <v>5125887</v>
      </c>
      <c r="AS21" s="304">
        <v>5062996</v>
      </c>
      <c r="AT21" s="304">
        <f>SUM(AT9:AT20)</f>
        <v>4979501</v>
      </c>
      <c r="AU21" s="304">
        <v>5020069</v>
      </c>
      <c r="AV21" s="304">
        <v>5008391</v>
      </c>
      <c r="AW21" s="304">
        <v>4977171</v>
      </c>
      <c r="AX21" s="304">
        <f>SUM(AX9:AX20)</f>
        <v>4942861</v>
      </c>
      <c r="AY21" s="304">
        <v>4851601</v>
      </c>
      <c r="AZ21" s="304">
        <f>SUM(AZ9:AZ18)</f>
        <v>4873572</v>
      </c>
      <c r="BA21" s="304">
        <f>SUM(BA9:BA18)</f>
        <v>4888963</v>
      </c>
      <c r="BB21" s="304">
        <v>4947406</v>
      </c>
      <c r="BC21" s="304">
        <f>SUM(BC9:BC18)</f>
        <v>4956584</v>
      </c>
      <c r="BD21" s="304">
        <v>4960613</v>
      </c>
      <c r="BE21" s="304">
        <f>SUM(BE9:BE19)</f>
        <v>4977161</v>
      </c>
    </row>
    <row r="22" spans="2:57" x14ac:dyDescent="0.35">
      <c r="B22" s="29"/>
      <c r="D22" s="983"/>
      <c r="E22" s="745"/>
      <c r="F22" s="745"/>
      <c r="G22" s="864"/>
      <c r="H22" s="745"/>
      <c r="I22" s="745"/>
      <c r="J22" s="745"/>
      <c r="K22" s="745"/>
      <c r="L22" s="745"/>
      <c r="M22" s="745"/>
      <c r="N22" s="745"/>
      <c r="O22" s="745"/>
      <c r="P22" s="745"/>
      <c r="Q22" s="745"/>
      <c r="R22" s="745"/>
      <c r="S22" s="745"/>
      <c r="T22" s="600"/>
      <c r="U22" s="600"/>
      <c r="V22" s="600"/>
      <c r="W22" s="600"/>
      <c r="X22" s="600"/>
      <c r="Y22" s="600"/>
      <c r="Z22" s="745"/>
      <c r="AA22" s="600"/>
      <c r="AB22" s="600"/>
      <c r="AF22" s="29"/>
      <c r="AG22" s="29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</row>
    <row r="23" spans="2:57" x14ac:dyDescent="0.35">
      <c r="B23" s="102" t="s">
        <v>30</v>
      </c>
      <c r="D23" s="983"/>
      <c r="E23" s="745"/>
      <c r="F23" s="745"/>
      <c r="G23" s="864"/>
      <c r="H23" s="745"/>
      <c r="I23" s="745"/>
      <c r="J23" s="745"/>
      <c r="K23" s="745"/>
      <c r="L23" s="745"/>
      <c r="M23" s="745"/>
      <c r="N23" s="745"/>
      <c r="O23" s="745"/>
      <c r="P23" s="745"/>
      <c r="Q23" s="745"/>
      <c r="R23" s="745"/>
      <c r="S23" s="745"/>
      <c r="T23" s="600"/>
      <c r="U23" s="600"/>
      <c r="V23" s="600"/>
      <c r="W23" s="600"/>
      <c r="X23" s="600"/>
      <c r="Y23" s="600"/>
      <c r="Z23" s="745"/>
      <c r="AA23" s="600"/>
      <c r="AB23" s="600"/>
      <c r="AF23" s="102" t="s">
        <v>30</v>
      </c>
      <c r="AG23" s="29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</row>
    <row r="24" spans="2:57" s="103" customFormat="1" ht="14" x14ac:dyDescent="0.3">
      <c r="B24" s="135" t="s">
        <v>31</v>
      </c>
      <c r="D24" s="981">
        <v>200.2</v>
      </c>
      <c r="E24" s="645">
        <v>224.2</v>
      </c>
      <c r="F24" s="645">
        <v>217.6</v>
      </c>
      <c r="G24" s="914">
        <v>219.7</v>
      </c>
      <c r="H24" s="645">
        <v>200.8</v>
      </c>
      <c r="I24" s="645">
        <v>195.2</v>
      </c>
      <c r="J24" s="645">
        <v>172</v>
      </c>
      <c r="K24" s="645">
        <v>148.80000000000001</v>
      </c>
      <c r="L24" s="645">
        <v>164.6</v>
      </c>
      <c r="M24" s="645">
        <v>162.19999999999999</v>
      </c>
      <c r="N24" s="645">
        <v>166.5</v>
      </c>
      <c r="O24" s="645">
        <v>177.3</v>
      </c>
      <c r="P24" s="645">
        <v>165.8</v>
      </c>
      <c r="Q24" s="645">
        <v>158.69999999999999</v>
      </c>
      <c r="R24" s="645">
        <v>142.9</v>
      </c>
      <c r="S24" s="645">
        <v>150.80000000000001</v>
      </c>
      <c r="T24" s="599">
        <v>161</v>
      </c>
      <c r="U24" s="599">
        <v>167.6</v>
      </c>
      <c r="V24" s="599">
        <v>163.19999999999999</v>
      </c>
      <c r="W24" s="599">
        <v>163.19999999999999</v>
      </c>
      <c r="X24" s="599">
        <v>161.69999999999999</v>
      </c>
      <c r="Y24" s="599">
        <v>148.5</v>
      </c>
      <c r="Z24" s="645">
        <v>121.2</v>
      </c>
      <c r="AA24" s="599">
        <v>128.5</v>
      </c>
      <c r="AB24" s="599">
        <v>115.3</v>
      </c>
      <c r="AF24" s="135" t="s">
        <v>31</v>
      </c>
      <c r="AG24" s="135"/>
      <c r="AH24" s="300">
        <v>82155</v>
      </c>
      <c r="AI24" s="300">
        <v>78752.443610000017</v>
      </c>
      <c r="AJ24" s="300">
        <v>84732.72136999997</v>
      </c>
      <c r="AK24" s="300">
        <v>77621.210400000011</v>
      </c>
      <c r="AL24" s="300">
        <v>76041</v>
      </c>
      <c r="AM24" s="300">
        <v>79051.100189999997</v>
      </c>
      <c r="AN24" s="300">
        <v>74340</v>
      </c>
      <c r="AO24" s="300">
        <v>83287</v>
      </c>
      <c r="AP24" s="300" t="s">
        <v>282</v>
      </c>
      <c r="AQ24" s="300">
        <v>108103</v>
      </c>
      <c r="AR24" s="300">
        <v>139331</v>
      </c>
      <c r="AS24" s="300">
        <v>131838</v>
      </c>
      <c r="AT24" s="300">
        <v>128513</v>
      </c>
      <c r="AU24" s="300">
        <v>130799</v>
      </c>
      <c r="AV24" s="300">
        <v>120937</v>
      </c>
      <c r="AW24" s="300">
        <v>124856</v>
      </c>
      <c r="AX24" s="300">
        <v>121189</v>
      </c>
      <c r="AY24" s="300">
        <v>125238</v>
      </c>
      <c r="AZ24" s="300">
        <v>130846</v>
      </c>
      <c r="BA24" s="300">
        <v>134451</v>
      </c>
      <c r="BB24" s="300">
        <v>148464</v>
      </c>
      <c r="BC24" s="300">
        <v>146361</v>
      </c>
      <c r="BD24" s="300">
        <v>154788</v>
      </c>
      <c r="BE24" s="300">
        <v>155676</v>
      </c>
    </row>
    <row r="25" spans="2:57" s="103" customFormat="1" ht="14" x14ac:dyDescent="0.3">
      <c r="B25" s="135" t="s">
        <v>547</v>
      </c>
      <c r="D25" s="981">
        <v>668.3</v>
      </c>
      <c r="E25" s="645">
        <v>688</v>
      </c>
      <c r="F25" s="645">
        <v>666.6</v>
      </c>
      <c r="G25" s="914">
        <v>789.8</v>
      </c>
      <c r="H25" s="645">
        <v>769.4</v>
      </c>
      <c r="I25" s="645">
        <v>762.5</v>
      </c>
      <c r="J25" s="645">
        <v>724.2</v>
      </c>
      <c r="K25" s="645">
        <v>682.1</v>
      </c>
      <c r="L25" s="645">
        <v>611.70000000000005</v>
      </c>
      <c r="M25" s="645">
        <v>643.79999999999995</v>
      </c>
      <c r="N25" s="645">
        <v>598.5</v>
      </c>
      <c r="O25" s="645">
        <v>613.79999999999995</v>
      </c>
      <c r="P25" s="645">
        <v>585.79999999999995</v>
      </c>
      <c r="Q25" s="645">
        <v>577</v>
      </c>
      <c r="R25" s="645">
        <v>564.70000000000005</v>
      </c>
      <c r="S25" s="645">
        <v>624.1</v>
      </c>
      <c r="T25" s="599">
        <v>591.29999999999995</v>
      </c>
      <c r="U25" s="599">
        <v>663.1</v>
      </c>
      <c r="V25" s="599">
        <v>667.5</v>
      </c>
      <c r="W25" s="599">
        <v>748.5</v>
      </c>
      <c r="X25" s="599">
        <v>684.6</v>
      </c>
      <c r="Y25" s="599">
        <v>687</v>
      </c>
      <c r="Z25" s="645">
        <v>613.79999999999995</v>
      </c>
      <c r="AA25" s="599">
        <v>631.1</v>
      </c>
      <c r="AB25" s="599">
        <v>497.6</v>
      </c>
      <c r="AF25" s="136" t="s">
        <v>32</v>
      </c>
      <c r="AG25" s="136"/>
      <c r="AH25" s="300">
        <v>612642</v>
      </c>
      <c r="AI25" s="300">
        <v>562255.77495999995</v>
      </c>
      <c r="AJ25" s="300">
        <v>597735.27813999972</v>
      </c>
      <c r="AK25" s="300">
        <v>637159.04862999998</v>
      </c>
      <c r="AL25" s="300">
        <v>609267</v>
      </c>
      <c r="AM25" s="300">
        <v>582374.50214</v>
      </c>
      <c r="AN25" s="300">
        <v>567921</v>
      </c>
      <c r="AO25" s="300">
        <v>582317.76439999987</v>
      </c>
      <c r="AP25" s="300" t="s">
        <v>283</v>
      </c>
      <c r="AQ25" s="300">
        <v>544712</v>
      </c>
      <c r="AR25" s="300">
        <v>718459</v>
      </c>
      <c r="AS25" s="300">
        <v>748740</v>
      </c>
      <c r="AT25" s="300">
        <v>654116</v>
      </c>
      <c r="AU25" s="300">
        <v>702131</v>
      </c>
      <c r="AV25" s="300">
        <v>631062</v>
      </c>
      <c r="AW25" s="300">
        <v>651111</v>
      </c>
      <c r="AX25" s="300">
        <v>639866</v>
      </c>
      <c r="AY25" s="300">
        <v>627143</v>
      </c>
      <c r="AZ25" s="300">
        <v>661976</v>
      </c>
      <c r="BA25" s="300">
        <v>696786</v>
      </c>
      <c r="BB25" s="300">
        <v>729535</v>
      </c>
      <c r="BC25" s="300">
        <v>709164</v>
      </c>
      <c r="BD25" s="300">
        <v>750319</v>
      </c>
      <c r="BE25" s="300">
        <v>780253</v>
      </c>
    </row>
    <row r="26" spans="2:57" s="103" customFormat="1" ht="14" x14ac:dyDescent="0.3">
      <c r="B26" s="135" t="s">
        <v>598</v>
      </c>
      <c r="D26" s="981">
        <v>0.9</v>
      </c>
      <c r="E26" s="645">
        <v>0.9</v>
      </c>
      <c r="F26" s="645">
        <v>0.8</v>
      </c>
      <c r="G26" s="914">
        <v>0.7</v>
      </c>
      <c r="H26" s="645">
        <v>0.6</v>
      </c>
      <c r="I26" s="645">
        <v>0.5</v>
      </c>
      <c r="J26" s="645">
        <v>0.5</v>
      </c>
      <c r="K26" s="645">
        <v>0.6</v>
      </c>
      <c r="L26" s="645">
        <v>0.6</v>
      </c>
      <c r="M26" s="645">
        <v>0.7</v>
      </c>
      <c r="N26" s="645">
        <v>0.9</v>
      </c>
      <c r="O26" s="645">
        <v>0.7</v>
      </c>
      <c r="P26" s="645">
        <v>0.7</v>
      </c>
      <c r="Q26" s="645">
        <v>0.7</v>
      </c>
      <c r="R26" s="645">
        <v>0.7</v>
      </c>
      <c r="S26" s="645">
        <v>0.6</v>
      </c>
      <c r="T26" s="599">
        <v>0.7</v>
      </c>
      <c r="U26" s="599">
        <v>0.7</v>
      </c>
      <c r="V26" s="599">
        <v>0.6</v>
      </c>
      <c r="W26" s="599">
        <v>0.6</v>
      </c>
      <c r="X26" s="599">
        <v>0</v>
      </c>
      <c r="Y26" s="599">
        <v>0</v>
      </c>
      <c r="Z26" s="645">
        <v>0</v>
      </c>
      <c r="AA26" s="599">
        <v>0</v>
      </c>
      <c r="AB26" s="599">
        <v>0</v>
      </c>
      <c r="AF26" s="136"/>
      <c r="AG26" s="136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</row>
    <row r="27" spans="2:57" s="103" customFormat="1" ht="14" x14ac:dyDescent="0.3">
      <c r="B27" s="135" t="s">
        <v>33</v>
      </c>
      <c r="D27" s="981">
        <v>10.1</v>
      </c>
      <c r="E27" s="767"/>
      <c r="F27" s="645">
        <v>12.3</v>
      </c>
      <c r="G27" s="914">
        <v>12.1</v>
      </c>
      <c r="H27" s="645">
        <v>1.6</v>
      </c>
      <c r="I27" s="645">
        <v>0.8</v>
      </c>
      <c r="J27" s="645">
        <v>2.8</v>
      </c>
      <c r="K27" s="645">
        <v>4.8</v>
      </c>
      <c r="L27" s="645">
        <v>4.5</v>
      </c>
      <c r="M27" s="645">
        <v>2.6</v>
      </c>
      <c r="N27" s="645">
        <v>3.1</v>
      </c>
      <c r="O27" s="645">
        <v>3</v>
      </c>
      <c r="P27" s="645">
        <v>2.9</v>
      </c>
      <c r="Q27" s="645">
        <v>2.7</v>
      </c>
      <c r="R27" s="645">
        <v>3.6</v>
      </c>
      <c r="S27" s="645">
        <v>57.8</v>
      </c>
      <c r="T27" s="599">
        <v>51.4</v>
      </c>
      <c r="U27" s="599" t="s">
        <v>18</v>
      </c>
      <c r="V27" s="599"/>
      <c r="W27" s="599"/>
      <c r="X27" s="599"/>
      <c r="Y27" s="599"/>
      <c r="Z27" s="645"/>
      <c r="AA27" s="599"/>
      <c r="AB27" s="599"/>
      <c r="AF27" s="136"/>
      <c r="AG27" s="136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</row>
    <row r="28" spans="2:57" s="103" customFormat="1" ht="14.25" customHeight="1" x14ac:dyDescent="0.3">
      <c r="B28" s="135" t="s">
        <v>559</v>
      </c>
      <c r="D28" s="981">
        <v>146.19999999999999</v>
      </c>
      <c r="E28" s="767"/>
      <c r="F28" s="645">
        <v>0</v>
      </c>
      <c r="G28" s="914">
        <v>0</v>
      </c>
      <c r="H28" s="645">
        <v>151.9</v>
      </c>
      <c r="I28" s="645">
        <v>105.2</v>
      </c>
      <c r="J28" s="645"/>
      <c r="K28" s="645"/>
      <c r="L28" s="645"/>
      <c r="M28" s="645"/>
      <c r="N28" s="645"/>
      <c r="O28" s="645"/>
      <c r="P28" s="645"/>
      <c r="Q28" s="645"/>
      <c r="R28" s="767"/>
      <c r="S28" s="645"/>
      <c r="T28" s="599" t="s">
        <v>18</v>
      </c>
      <c r="U28" s="599" t="s">
        <v>18</v>
      </c>
      <c r="V28" s="599" t="s">
        <v>18</v>
      </c>
      <c r="W28" s="599">
        <v>0</v>
      </c>
      <c r="X28" s="599">
        <v>201.1</v>
      </c>
      <c r="Y28" s="599">
        <v>253.8</v>
      </c>
      <c r="Z28" s="645">
        <v>0</v>
      </c>
      <c r="AA28" s="599">
        <v>1.3</v>
      </c>
      <c r="AB28" s="599">
        <v>301.39999999999998</v>
      </c>
      <c r="AF28" s="137" t="s">
        <v>33</v>
      </c>
      <c r="AG28" s="137"/>
      <c r="AH28" s="300">
        <v>1465</v>
      </c>
      <c r="AI28" s="300">
        <v>723.53516999999988</v>
      </c>
      <c r="AJ28" s="300">
        <v>234.51416999999998</v>
      </c>
      <c r="AK28" s="300">
        <v>878.02</v>
      </c>
      <c r="AL28" s="300">
        <v>2394</v>
      </c>
      <c r="AM28" s="300">
        <v>2946.6129999999998</v>
      </c>
      <c r="AN28" s="300">
        <v>535</v>
      </c>
      <c r="AO28" s="300">
        <v>297.99400000000003</v>
      </c>
      <c r="AP28" s="300" t="s">
        <v>284</v>
      </c>
      <c r="AQ28" s="300">
        <v>3089</v>
      </c>
      <c r="AR28" s="300">
        <v>4300</v>
      </c>
      <c r="AS28" s="300">
        <v>3806</v>
      </c>
      <c r="AT28" s="300">
        <v>2748</v>
      </c>
      <c r="AU28" s="300">
        <v>3276</v>
      </c>
      <c r="AV28" s="300">
        <v>4621</v>
      </c>
      <c r="AW28" s="300">
        <v>2831</v>
      </c>
      <c r="AX28" s="300">
        <v>2793</v>
      </c>
      <c r="AY28" s="300">
        <v>2081</v>
      </c>
      <c r="AZ28" s="300">
        <v>1782</v>
      </c>
      <c r="BA28" s="300">
        <v>1436</v>
      </c>
      <c r="BB28" s="300">
        <v>115</v>
      </c>
      <c r="BC28" s="300">
        <v>117</v>
      </c>
      <c r="BD28" s="300">
        <v>293</v>
      </c>
      <c r="BE28" s="300">
        <v>54</v>
      </c>
    </row>
    <row r="29" spans="2:57" s="103" customFormat="1" ht="14" x14ac:dyDescent="0.3">
      <c r="B29" s="135" t="s">
        <v>548</v>
      </c>
      <c r="D29" s="981">
        <v>263.7</v>
      </c>
      <c r="E29" s="645">
        <v>141.9</v>
      </c>
      <c r="F29" s="645">
        <v>140.9</v>
      </c>
      <c r="G29" s="914">
        <v>143.1</v>
      </c>
      <c r="H29" s="645">
        <v>181.5</v>
      </c>
      <c r="I29" s="645">
        <v>127.4</v>
      </c>
      <c r="J29" s="645">
        <v>115.6</v>
      </c>
      <c r="K29" s="645">
        <v>113.5</v>
      </c>
      <c r="L29" s="645">
        <v>103.1</v>
      </c>
      <c r="M29" s="645">
        <v>112.5</v>
      </c>
      <c r="N29" s="645">
        <v>115.3</v>
      </c>
      <c r="O29" s="645">
        <v>96.9</v>
      </c>
      <c r="P29" s="645">
        <v>88.1</v>
      </c>
      <c r="Q29" s="767">
        <v>102.4</v>
      </c>
      <c r="R29" s="645">
        <v>121.4</v>
      </c>
      <c r="S29" s="645">
        <v>96.3</v>
      </c>
      <c r="T29" s="599">
        <v>132.69999999999999</v>
      </c>
      <c r="U29" s="599">
        <v>148.19999999999999</v>
      </c>
      <c r="V29" s="599">
        <v>153.6</v>
      </c>
      <c r="W29" s="599">
        <v>114.4</v>
      </c>
      <c r="X29" s="599">
        <v>124.4</v>
      </c>
      <c r="Y29" s="599">
        <v>88.1</v>
      </c>
      <c r="Z29" s="645">
        <v>57</v>
      </c>
      <c r="AA29" s="599">
        <v>41.8</v>
      </c>
      <c r="AB29" s="599">
        <v>57.7</v>
      </c>
      <c r="AF29" s="137" t="s">
        <v>34</v>
      </c>
      <c r="AG29" s="137"/>
      <c r="AH29" s="300">
        <v>659107</v>
      </c>
      <c r="AI29" s="300">
        <v>660218.64985137002</v>
      </c>
      <c r="AJ29" s="300">
        <v>558837.88475356158</v>
      </c>
      <c r="AK29" s="300">
        <v>607479.1166699999</v>
      </c>
      <c r="AL29" s="300">
        <v>691404</v>
      </c>
      <c r="AM29" s="300">
        <v>619393.43916999991</v>
      </c>
      <c r="AN29" s="300">
        <v>209877</v>
      </c>
      <c r="AO29" s="300">
        <v>315780.97302999999</v>
      </c>
      <c r="AP29" s="300" t="s">
        <v>285</v>
      </c>
      <c r="AQ29" s="300">
        <v>114485</v>
      </c>
      <c r="AR29" s="300">
        <v>7669</v>
      </c>
      <c r="AS29" s="300">
        <v>6545</v>
      </c>
      <c r="AT29" s="300">
        <v>4046</v>
      </c>
      <c r="AU29" s="300">
        <v>5254</v>
      </c>
      <c r="AV29" s="300">
        <v>4203</v>
      </c>
      <c r="AW29" s="300">
        <v>6975</v>
      </c>
      <c r="AX29" s="300">
        <v>892</v>
      </c>
      <c r="AY29" s="300">
        <v>257635</v>
      </c>
      <c r="AZ29" s="300">
        <v>316089</v>
      </c>
      <c r="BA29" s="300">
        <v>263415</v>
      </c>
      <c r="BB29" s="300">
        <v>263670</v>
      </c>
      <c r="BC29" s="300">
        <v>310998</v>
      </c>
      <c r="BD29" s="300">
        <v>405873</v>
      </c>
      <c r="BE29" s="300">
        <v>407527</v>
      </c>
    </row>
    <row r="30" spans="2:57" s="103" customFormat="1" ht="14" x14ac:dyDescent="0.3">
      <c r="B30" s="135" t="s">
        <v>36</v>
      </c>
      <c r="D30" s="982"/>
      <c r="E30" s="645">
        <v>216.8</v>
      </c>
      <c r="F30" s="645">
        <v>174.60000000000002</v>
      </c>
      <c r="G30" s="914">
        <v>230.3</v>
      </c>
      <c r="H30" s="645"/>
      <c r="I30" s="645"/>
      <c r="J30" s="645">
        <v>112.9</v>
      </c>
      <c r="K30" s="645">
        <v>111.3</v>
      </c>
      <c r="L30" s="645">
        <v>254.5</v>
      </c>
      <c r="M30" s="645">
        <v>130.19999999999999</v>
      </c>
      <c r="N30" s="645">
        <v>108.9</v>
      </c>
      <c r="O30" s="645">
        <v>124.6</v>
      </c>
      <c r="P30" s="645">
        <v>306</v>
      </c>
      <c r="Q30" s="645">
        <v>378.2</v>
      </c>
      <c r="R30" s="645">
        <v>427</v>
      </c>
      <c r="S30" s="645">
        <v>313.39999999999998</v>
      </c>
      <c r="T30" s="107">
        <v>550.4</v>
      </c>
      <c r="U30" s="599">
        <v>187.1</v>
      </c>
      <c r="V30" s="599">
        <v>327</v>
      </c>
      <c r="W30" s="599">
        <v>455.2</v>
      </c>
      <c r="X30" s="599">
        <v>447.3</v>
      </c>
      <c r="Y30" s="599">
        <v>516.79999999999995</v>
      </c>
      <c r="Z30" s="645">
        <v>755.9</v>
      </c>
      <c r="AA30" s="599">
        <v>276.2</v>
      </c>
      <c r="AB30" s="599">
        <v>429.2</v>
      </c>
      <c r="AF30" s="137" t="s">
        <v>35</v>
      </c>
      <c r="AG30" s="137"/>
      <c r="AH30" s="300">
        <v>26411</v>
      </c>
      <c r="AI30" s="300">
        <v>69058.55535000001</v>
      </c>
      <c r="AJ30" s="300">
        <v>54236.163774419329</v>
      </c>
      <c r="AK30" s="300">
        <v>34710.507920000004</v>
      </c>
      <c r="AL30" s="300">
        <v>33355</v>
      </c>
      <c r="AM30" s="300">
        <v>79737.832129999995</v>
      </c>
      <c r="AN30" s="300">
        <v>69573</v>
      </c>
      <c r="AO30" s="300">
        <v>33985.818039999998</v>
      </c>
      <c r="AP30" s="300" t="s">
        <v>286</v>
      </c>
      <c r="AQ30" s="300">
        <v>59591</v>
      </c>
      <c r="AR30" s="300">
        <v>58691</v>
      </c>
      <c r="AS30" s="300">
        <v>39973</v>
      </c>
      <c r="AT30" s="300">
        <v>13281</v>
      </c>
      <c r="AU30" s="300">
        <v>49847</v>
      </c>
      <c r="AV30" s="300">
        <v>38093</v>
      </c>
      <c r="AW30" s="300">
        <v>23536</v>
      </c>
      <c r="AX30" s="300">
        <v>27277</v>
      </c>
      <c r="AY30" s="300">
        <v>51440</v>
      </c>
      <c r="AZ30" s="300">
        <v>47755</v>
      </c>
      <c r="BA30" s="300">
        <v>27162</v>
      </c>
      <c r="BB30" s="300">
        <v>35593</v>
      </c>
      <c r="BC30" s="300">
        <v>51308</v>
      </c>
      <c r="BD30" s="300">
        <v>63991</v>
      </c>
      <c r="BE30" s="300">
        <v>61781</v>
      </c>
    </row>
    <row r="31" spans="2:57" s="103" customFormat="1" ht="14" x14ac:dyDescent="0.3">
      <c r="B31" s="137"/>
      <c r="D31" s="982"/>
      <c r="E31" s="767"/>
      <c r="F31" s="767"/>
      <c r="G31" s="915"/>
      <c r="H31" s="767"/>
      <c r="I31" s="767"/>
      <c r="J31" s="767"/>
      <c r="K31" s="767"/>
      <c r="L31" s="767"/>
      <c r="M31" s="767"/>
      <c r="N31" s="767"/>
      <c r="O31" s="767"/>
      <c r="P31" s="767"/>
      <c r="Q31" s="767"/>
      <c r="R31" s="767"/>
      <c r="S31" s="744"/>
      <c r="U31" s="107"/>
      <c r="V31" s="107"/>
      <c r="W31" s="107"/>
      <c r="X31" s="107"/>
      <c r="Y31" s="107"/>
      <c r="Z31" s="744"/>
      <c r="AA31" s="107"/>
      <c r="AB31" s="107"/>
      <c r="AF31" s="137" t="s">
        <v>36</v>
      </c>
      <c r="AG31" s="137"/>
      <c r="AH31" s="138">
        <v>188008</v>
      </c>
      <c r="AI31" s="138">
        <v>123080.27136863043</v>
      </c>
      <c r="AJ31" s="138">
        <v>254770.06965643822</v>
      </c>
      <c r="AK31" s="138">
        <v>256395.1244099999</v>
      </c>
      <c r="AL31" s="138">
        <v>263700</v>
      </c>
      <c r="AM31" s="138">
        <v>184338.24789999993</v>
      </c>
      <c r="AN31" s="138">
        <v>339371</v>
      </c>
      <c r="AO31" s="138">
        <v>349338.1507</v>
      </c>
      <c r="AP31" s="138" t="s">
        <v>287</v>
      </c>
      <c r="AQ31" s="138">
        <v>306459</v>
      </c>
      <c r="AR31" s="138">
        <v>220813</v>
      </c>
      <c r="AS31" s="138">
        <v>144507</v>
      </c>
      <c r="AT31" s="138">
        <v>276191</v>
      </c>
      <c r="AU31" s="138">
        <v>137900</v>
      </c>
      <c r="AV31" s="138">
        <v>157361</v>
      </c>
      <c r="AW31" s="138">
        <v>166922</v>
      </c>
      <c r="AX31" s="138">
        <v>755919</v>
      </c>
      <c r="AY31" s="138">
        <v>447674</v>
      </c>
      <c r="AZ31" s="138">
        <v>324413</v>
      </c>
      <c r="BA31" s="138">
        <v>388726</v>
      </c>
      <c r="BB31" s="138">
        <v>516776</v>
      </c>
      <c r="BC31" s="138">
        <v>397768</v>
      </c>
      <c r="BD31" s="138">
        <v>264452</v>
      </c>
      <c r="BE31" s="300">
        <v>262574</v>
      </c>
    </row>
    <row r="32" spans="2:57" s="103" customFormat="1" ht="14" x14ac:dyDescent="0.3">
      <c r="B32" s="135"/>
      <c r="D32" s="982"/>
      <c r="E32" s="744"/>
      <c r="F32" s="744"/>
      <c r="G32" s="863"/>
      <c r="H32" s="744"/>
      <c r="I32" s="744"/>
      <c r="J32" s="744"/>
      <c r="K32" s="744"/>
      <c r="L32" s="744"/>
      <c r="M32" s="744"/>
      <c r="N32" s="744"/>
      <c r="O32" s="744"/>
      <c r="P32" s="744"/>
      <c r="Q32" s="744"/>
      <c r="R32" s="744"/>
      <c r="S32" s="744"/>
      <c r="U32" s="107"/>
      <c r="V32" s="107"/>
      <c r="W32" s="107"/>
      <c r="X32" s="107"/>
      <c r="Y32" s="107"/>
      <c r="Z32" s="744"/>
      <c r="AA32" s="107"/>
      <c r="AB32" s="107"/>
      <c r="AF32" s="135"/>
      <c r="AG32" s="135"/>
      <c r="AH32" s="304">
        <v>1569788</v>
      </c>
      <c r="AI32" s="304">
        <v>1494089.2303100007</v>
      </c>
      <c r="AJ32" s="304">
        <v>1550546.6318644187</v>
      </c>
      <c r="AK32" s="304">
        <v>1614243.0280299997</v>
      </c>
      <c r="AL32" s="304">
        <v>1676161</v>
      </c>
      <c r="AM32" s="304">
        <v>1547841.73453</v>
      </c>
      <c r="AN32" s="304">
        <v>1261617</v>
      </c>
      <c r="AO32" s="304">
        <v>1365008.3873099997</v>
      </c>
      <c r="AP32" s="304" t="s">
        <v>288</v>
      </c>
      <c r="AQ32" s="304">
        <v>1136439</v>
      </c>
      <c r="AR32" s="304">
        <v>1149263</v>
      </c>
      <c r="AS32" s="304">
        <v>1075409</v>
      </c>
      <c r="AT32" s="304">
        <f>SUM(AT24:AT31)</f>
        <v>1078895</v>
      </c>
      <c r="AU32" s="304">
        <v>1029207</v>
      </c>
      <c r="AV32" s="304">
        <v>956277</v>
      </c>
      <c r="AW32" s="304">
        <v>976231</v>
      </c>
      <c r="AX32" s="304">
        <f>SUM(AX24:AX31)</f>
        <v>1547936</v>
      </c>
      <c r="AY32" s="304">
        <v>1511211</v>
      </c>
      <c r="AZ32" s="304">
        <f>SUM(AZ24:AZ31)</f>
        <v>1482861</v>
      </c>
      <c r="BA32" s="304">
        <f>SUM(BA24:BA31)</f>
        <v>1511976</v>
      </c>
      <c r="BB32" s="304">
        <v>1694153</v>
      </c>
      <c r="BC32" s="304">
        <f>SUM(BC24:BC31)</f>
        <v>1615716</v>
      </c>
      <c r="BD32" s="304">
        <v>1639716</v>
      </c>
      <c r="BE32" s="304">
        <f>SUM(BE24:BE31)</f>
        <v>1667865</v>
      </c>
    </row>
    <row r="33" spans="2:57" s="103" customFormat="1" ht="14" x14ac:dyDescent="0.3">
      <c r="B33" s="860" t="s">
        <v>38</v>
      </c>
      <c r="D33" s="984">
        <v>1289.4000000000001</v>
      </c>
      <c r="E33" s="766">
        <v>1271.8</v>
      </c>
      <c r="F33" s="766">
        <v>1212.8000000000002</v>
      </c>
      <c r="G33" s="913">
        <f>SUM(G24:G32)</f>
        <v>1395.7</v>
      </c>
      <c r="H33" s="766">
        <f>SUM(H24:H32)</f>
        <v>1305.8000000000002</v>
      </c>
      <c r="I33" s="766">
        <f>SUM(I24:I32)</f>
        <v>1191.6000000000001</v>
      </c>
      <c r="J33" s="766">
        <f>SUM(J24:J32)</f>
        <v>1128</v>
      </c>
      <c r="K33" s="766">
        <v>1061.0999999999999</v>
      </c>
      <c r="L33" s="766" t="s">
        <v>756</v>
      </c>
      <c r="M33" s="766">
        <v>1052</v>
      </c>
      <c r="N33" s="766">
        <v>993.2</v>
      </c>
      <c r="O33" s="766">
        <v>1016.3</v>
      </c>
      <c r="P33" s="766" t="s">
        <v>687</v>
      </c>
      <c r="Q33" s="766" t="s">
        <v>668</v>
      </c>
      <c r="R33" s="766">
        <v>1260.3</v>
      </c>
      <c r="S33" s="766" t="s">
        <v>697</v>
      </c>
      <c r="T33" s="601">
        <v>1487.5</v>
      </c>
      <c r="U33" s="601" t="s">
        <v>615</v>
      </c>
      <c r="V33" s="601">
        <v>1311.9</v>
      </c>
      <c r="W33" s="601">
        <f>SUM(W24:W32)</f>
        <v>1481.9</v>
      </c>
      <c r="X33" s="601">
        <v>1619.1</v>
      </c>
      <c r="Y33" s="601">
        <v>1694.2</v>
      </c>
      <c r="Z33" s="766">
        <v>1547.9</v>
      </c>
      <c r="AA33" s="601">
        <v>1078.9000000000001</v>
      </c>
      <c r="AB33" s="601">
        <v>1401.2</v>
      </c>
      <c r="AF33" s="102" t="s">
        <v>38</v>
      </c>
      <c r="AG33" s="102"/>
      <c r="AH33" s="307">
        <v>1569788</v>
      </c>
      <c r="AI33" s="307">
        <v>1494089.2303100007</v>
      </c>
      <c r="AJ33" s="307">
        <v>1569917.051847138</v>
      </c>
      <c r="AK33" s="307">
        <v>1646816.4371499997</v>
      </c>
      <c r="AL33" s="307">
        <v>1693721</v>
      </c>
      <c r="AM33" s="307">
        <v>1565402.1171299999</v>
      </c>
      <c r="AN33" s="307">
        <v>1279177</v>
      </c>
      <c r="AO33" s="307">
        <v>1382568</v>
      </c>
      <c r="AP33" s="307" t="s">
        <v>290</v>
      </c>
      <c r="AQ33" s="307">
        <v>1153999</v>
      </c>
      <c r="AR33" s="307">
        <v>1167746</v>
      </c>
      <c r="AS33" s="307">
        <v>1140749</v>
      </c>
      <c r="AT33" s="307">
        <f>AT34+AT32</f>
        <v>1122956</v>
      </c>
      <c r="AU33" s="307">
        <v>1072417</v>
      </c>
      <c r="AV33" s="307">
        <v>962277</v>
      </c>
      <c r="AW33" s="307">
        <v>982231</v>
      </c>
      <c r="AX33" s="307">
        <f>AX34+AX32</f>
        <v>1547936</v>
      </c>
      <c r="AY33" s="307">
        <v>1511211</v>
      </c>
      <c r="AZ33" s="307">
        <f>AZ34+AZ32</f>
        <v>1482861</v>
      </c>
      <c r="BA33" s="307">
        <f>BA34+BA32</f>
        <v>1511976</v>
      </c>
      <c r="BB33" s="307">
        <v>1694153</v>
      </c>
      <c r="BC33" s="307">
        <f>BC34+BC32</f>
        <v>1615716</v>
      </c>
      <c r="BD33" s="307">
        <v>1657983</v>
      </c>
      <c r="BE33" s="307">
        <v>1657983</v>
      </c>
    </row>
    <row r="34" spans="2:57" s="103" customFormat="1" ht="14" x14ac:dyDescent="0.3">
      <c r="B34" s="861" t="s">
        <v>730</v>
      </c>
      <c r="D34" s="985" t="s">
        <v>18</v>
      </c>
      <c r="E34" s="768">
        <v>23.8</v>
      </c>
      <c r="F34" s="768" t="s">
        <v>18</v>
      </c>
      <c r="G34" s="916">
        <v>0.1</v>
      </c>
      <c r="H34" s="768">
        <v>0.3</v>
      </c>
      <c r="I34" s="768">
        <v>3.5</v>
      </c>
      <c r="J34" s="768">
        <v>5.0999999999999996</v>
      </c>
      <c r="K34" s="768">
        <v>5.2</v>
      </c>
      <c r="L34" s="768">
        <v>15.7</v>
      </c>
      <c r="M34" s="768">
        <v>18.3</v>
      </c>
      <c r="N34" s="768">
        <v>14.3</v>
      </c>
      <c r="O34" s="768">
        <v>2.2000000000000002</v>
      </c>
      <c r="P34" s="768">
        <v>12.7</v>
      </c>
      <c r="Q34" s="768">
        <v>12.3</v>
      </c>
      <c r="R34" s="768">
        <v>4.0999999999999996</v>
      </c>
      <c r="S34" s="768">
        <v>22.2</v>
      </c>
      <c r="T34" s="602" t="s">
        <v>18</v>
      </c>
      <c r="U34" s="602">
        <v>1.7</v>
      </c>
      <c r="V34" s="602">
        <v>5.2</v>
      </c>
      <c r="W34" s="602">
        <v>0</v>
      </c>
      <c r="X34" s="602">
        <v>0</v>
      </c>
      <c r="Y34" s="602">
        <v>0</v>
      </c>
      <c r="Z34" s="768">
        <v>0</v>
      </c>
      <c r="AA34" s="602">
        <v>44.1</v>
      </c>
      <c r="AB34" s="602">
        <v>17.600000000000001</v>
      </c>
      <c r="AF34" s="136" t="s">
        <v>37</v>
      </c>
      <c r="AG34" s="136"/>
      <c r="AH34" s="138">
        <v>0</v>
      </c>
      <c r="AI34" s="138">
        <v>0</v>
      </c>
      <c r="AJ34" s="138">
        <v>19370.419982719231</v>
      </c>
      <c r="AK34" s="138">
        <v>32573.40912</v>
      </c>
      <c r="AL34" s="138">
        <v>17560</v>
      </c>
      <c r="AM34" s="138">
        <v>17560.382600000001</v>
      </c>
      <c r="AN34" s="138">
        <v>17560</v>
      </c>
      <c r="AO34" s="138">
        <v>17560.382600000001</v>
      </c>
      <c r="AP34" s="138" t="s">
        <v>289</v>
      </c>
      <c r="AQ34" s="138">
        <v>17560</v>
      </c>
      <c r="AR34" s="138">
        <v>18483</v>
      </c>
      <c r="AS34" s="138">
        <v>65340</v>
      </c>
      <c r="AT34" s="138">
        <v>44061</v>
      </c>
      <c r="AU34" s="138">
        <v>43210</v>
      </c>
      <c r="AV34" s="138">
        <v>6000</v>
      </c>
      <c r="AW34" s="138">
        <v>6000</v>
      </c>
      <c r="AX34" s="138">
        <v>0</v>
      </c>
      <c r="AY34" s="138">
        <v>0</v>
      </c>
      <c r="AZ34" s="138">
        <v>0</v>
      </c>
      <c r="BA34" s="138">
        <v>0</v>
      </c>
      <c r="BB34" s="138">
        <v>0</v>
      </c>
      <c r="BC34" s="138">
        <v>0</v>
      </c>
      <c r="BD34" s="138">
        <v>18267</v>
      </c>
      <c r="BE34" s="138">
        <v>1472</v>
      </c>
    </row>
    <row r="35" spans="2:57" s="103" customFormat="1" ht="14" x14ac:dyDescent="0.3">
      <c r="B35" s="102" t="s">
        <v>39</v>
      </c>
      <c r="D35" s="984">
        <v>8319.9999999999982</v>
      </c>
      <c r="E35" s="933" t="s">
        <v>815</v>
      </c>
      <c r="F35" s="933">
        <v>8107.9000000000005</v>
      </c>
      <c r="G35" s="917">
        <f>G34+G33+G21</f>
        <v>8048</v>
      </c>
      <c r="H35" s="769">
        <f>H34+H33+H21</f>
        <v>7660.2000000000016</v>
      </c>
      <c r="I35" s="769">
        <f>I34+I33+I21</f>
        <v>7526.4000000000005</v>
      </c>
      <c r="J35" s="769">
        <f>J33+J21+J34</f>
        <v>7530.5000000000009</v>
      </c>
      <c r="K35" s="769" t="s">
        <v>768</v>
      </c>
      <c r="L35" s="769" t="s">
        <v>757</v>
      </c>
      <c r="M35" s="769">
        <v>7506.7</v>
      </c>
      <c r="N35" s="769" t="s">
        <v>739</v>
      </c>
      <c r="O35" s="769">
        <v>7447.8</v>
      </c>
      <c r="P35" s="769" t="s">
        <v>688</v>
      </c>
      <c r="Q35" s="769" t="s">
        <v>669</v>
      </c>
      <c r="R35" s="769">
        <v>7778.4</v>
      </c>
      <c r="S35" s="769" t="s">
        <v>698</v>
      </c>
      <c r="T35" s="603">
        <v>7991.3</v>
      </c>
      <c r="U35" s="603" t="s">
        <v>616</v>
      </c>
      <c r="V35" s="603">
        <v>7493.9</v>
      </c>
      <c r="W35" s="603">
        <f>W33+W21</f>
        <v>7533</v>
      </c>
      <c r="X35" s="603">
        <v>6806.3</v>
      </c>
      <c r="Y35" s="603">
        <v>6645.7</v>
      </c>
      <c r="Z35" s="769">
        <v>6512.1</v>
      </c>
      <c r="AA35" s="603">
        <v>6119.9</v>
      </c>
      <c r="AB35" s="603">
        <v>5673.2</v>
      </c>
      <c r="AF35" s="102" t="s">
        <v>39</v>
      </c>
      <c r="AG35" s="102"/>
      <c r="AH35" s="304">
        <v>5623769</v>
      </c>
      <c r="AI35" s="304">
        <v>5536860.9884875081</v>
      </c>
      <c r="AJ35" s="304">
        <v>5552024.6384346019</v>
      </c>
      <c r="AK35" s="304">
        <v>5730533.5898472033</v>
      </c>
      <c r="AL35" s="304">
        <v>5743616</v>
      </c>
      <c r="AM35" s="304">
        <v>5625980.808530001</v>
      </c>
      <c r="AN35" s="304">
        <v>5362380</v>
      </c>
      <c r="AO35" s="304">
        <v>5504704</v>
      </c>
      <c r="AP35" s="304">
        <v>5680332</v>
      </c>
      <c r="AQ35" s="304">
        <v>5407137</v>
      </c>
      <c r="AR35" s="304">
        <v>6293633</v>
      </c>
      <c r="AS35" s="304">
        <v>6203745</v>
      </c>
      <c r="AT35" s="304">
        <f>AT21+AT33</f>
        <v>6102457</v>
      </c>
      <c r="AU35" s="304">
        <v>6092486</v>
      </c>
      <c r="AV35" s="304">
        <v>5970668</v>
      </c>
      <c r="AW35" s="304">
        <v>5959402</v>
      </c>
      <c r="AX35" s="304">
        <f>AX21+AX33</f>
        <v>6490797</v>
      </c>
      <c r="AY35" s="304">
        <v>6362812</v>
      </c>
      <c r="AZ35" s="304">
        <f>AZ32+AZ21</f>
        <v>6356433</v>
      </c>
      <c r="BA35" s="304">
        <f>BA32+BA21</f>
        <v>6400939</v>
      </c>
      <c r="BB35" s="304">
        <v>6641559</v>
      </c>
      <c r="BC35" s="304">
        <f>BC32+BC21</f>
        <v>6572300</v>
      </c>
      <c r="BD35" s="304">
        <v>6618596</v>
      </c>
      <c r="BE35" s="304">
        <f>BE21+BE32+BE34</f>
        <v>6646498</v>
      </c>
    </row>
    <row r="36" spans="2:57" x14ac:dyDescent="0.35">
      <c r="B36" s="14"/>
      <c r="E36" s="935"/>
      <c r="F36" s="770"/>
      <c r="G36" s="312"/>
      <c r="H36" s="770"/>
      <c r="I36" s="770"/>
      <c r="J36" s="770"/>
      <c r="K36" s="770"/>
      <c r="L36" s="770"/>
      <c r="M36" s="770"/>
      <c r="N36" s="770"/>
      <c r="O36" s="770"/>
      <c r="P36" s="770"/>
      <c r="Q36" s="770"/>
      <c r="R36" s="312"/>
      <c r="S36" s="312"/>
      <c r="V36" s="312"/>
      <c r="W36" s="312"/>
      <c r="X36" s="312"/>
      <c r="Y36" s="312"/>
      <c r="Z36" s="312"/>
      <c r="AA36" s="312"/>
      <c r="AB36" s="31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</row>
    <row r="37" spans="2:57" x14ac:dyDescent="0.35">
      <c r="B37" s="14"/>
      <c r="E37" s="774"/>
      <c r="F37" s="774"/>
      <c r="N37" s="774"/>
      <c r="O37" s="774"/>
      <c r="AG37" s="29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2:57" x14ac:dyDescent="0.35">
      <c r="B38" s="89" t="s">
        <v>20</v>
      </c>
      <c r="E38" s="774"/>
      <c r="F38" s="774"/>
      <c r="N38" s="774"/>
      <c r="O38" s="774"/>
      <c r="AF38" s="89" t="s">
        <v>20</v>
      </c>
      <c r="AG38" s="29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2:57" x14ac:dyDescent="0.35">
      <c r="B39" s="14"/>
      <c r="E39" s="774"/>
      <c r="F39" s="774"/>
      <c r="N39" s="774"/>
      <c r="O39" s="774"/>
      <c r="AG39" s="29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138"/>
      <c r="AU39" s="33"/>
      <c r="AV39" s="138"/>
      <c r="AW39" s="138"/>
      <c r="AX39" s="138"/>
      <c r="AY39" s="33"/>
      <c r="AZ39" s="33"/>
      <c r="BA39" s="33"/>
      <c r="BB39" s="138"/>
      <c r="BC39" s="138"/>
      <c r="BD39" s="138"/>
      <c r="BE39" s="138"/>
    </row>
    <row r="40" spans="2:57" ht="22.65" customHeight="1" x14ac:dyDescent="0.35">
      <c r="B40" s="541"/>
      <c r="D40" s="1012" t="s">
        <v>829</v>
      </c>
      <c r="E40" s="1014" t="s">
        <v>812</v>
      </c>
      <c r="F40" s="1014" t="s">
        <v>800</v>
      </c>
      <c r="G40" s="1014" t="s">
        <v>794</v>
      </c>
      <c r="H40" s="1014" t="s">
        <v>790</v>
      </c>
      <c r="I40" s="1014" t="s">
        <v>784</v>
      </c>
      <c r="J40" s="1014" t="s">
        <v>778</v>
      </c>
      <c r="K40" s="1014" t="s">
        <v>773</v>
      </c>
      <c r="L40" s="1014" t="s">
        <v>754</v>
      </c>
      <c r="M40" s="1014" t="s">
        <v>750</v>
      </c>
      <c r="N40" s="1014" t="s">
        <v>736</v>
      </c>
      <c r="O40" s="1014" t="s">
        <v>714</v>
      </c>
      <c r="P40" s="1014" t="s">
        <v>683</v>
      </c>
      <c r="Q40" s="1014" t="s">
        <v>663</v>
      </c>
      <c r="R40" s="1014" t="s">
        <v>643</v>
      </c>
      <c r="S40" s="1014" t="s">
        <v>633</v>
      </c>
      <c r="T40" s="1014" t="s">
        <v>627</v>
      </c>
      <c r="U40" s="1014" t="s">
        <v>614</v>
      </c>
      <c r="V40" s="1014" t="s">
        <v>603</v>
      </c>
      <c r="W40" s="1014" t="s">
        <v>599</v>
      </c>
      <c r="X40" s="1014" t="s">
        <v>515</v>
      </c>
      <c r="Y40" s="1014" t="s">
        <v>457</v>
      </c>
      <c r="Z40" s="1014" t="s">
        <v>413</v>
      </c>
      <c r="AA40" s="1014" t="s">
        <v>313</v>
      </c>
      <c r="AB40" s="1014" t="s">
        <v>204</v>
      </c>
      <c r="AF40" s="1009" t="s">
        <v>556</v>
      </c>
      <c r="AG40" s="29"/>
      <c r="AH40" s="630" t="s">
        <v>210</v>
      </c>
      <c r="AI40" s="630" t="s">
        <v>231</v>
      </c>
      <c r="AJ40" s="630" t="s">
        <v>232</v>
      </c>
      <c r="AK40" s="630" t="s">
        <v>233</v>
      </c>
      <c r="AL40" s="631" t="s">
        <v>211</v>
      </c>
      <c r="AM40" s="631" t="s">
        <v>234</v>
      </c>
      <c r="AN40" s="631" t="s">
        <v>235</v>
      </c>
      <c r="AO40" s="631" t="s">
        <v>236</v>
      </c>
      <c r="AP40" s="631" t="s">
        <v>212</v>
      </c>
      <c r="AQ40" s="631" t="s">
        <v>213</v>
      </c>
      <c r="AR40" s="631" t="s">
        <v>237</v>
      </c>
      <c r="AS40" s="631" t="s">
        <v>251</v>
      </c>
      <c r="AT40" s="631" t="s">
        <v>272</v>
      </c>
      <c r="AU40" s="631" t="s">
        <v>327</v>
      </c>
      <c r="AV40" s="631" t="s">
        <v>349</v>
      </c>
      <c r="AW40" s="631" t="s">
        <v>374</v>
      </c>
      <c r="AX40" s="631" t="s">
        <v>386</v>
      </c>
      <c r="AY40" s="631" t="s">
        <v>414</v>
      </c>
      <c r="AZ40" s="631" t="s">
        <v>430</v>
      </c>
      <c r="BA40" s="631" t="s">
        <v>447</v>
      </c>
      <c r="BB40" s="631" t="s">
        <v>457</v>
      </c>
      <c r="BC40" s="631" t="s">
        <v>490</v>
      </c>
      <c r="BD40" s="631" t="s">
        <v>492</v>
      </c>
      <c r="BE40" s="631" t="s">
        <v>505</v>
      </c>
    </row>
    <row r="41" spans="2:57" ht="15" thickBot="1" x14ac:dyDescent="0.4">
      <c r="B41" s="319"/>
      <c r="D41" s="1013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 t="s">
        <v>557</v>
      </c>
      <c r="R41" s="1015" t="s">
        <v>557</v>
      </c>
      <c r="S41" s="1015" t="s">
        <v>557</v>
      </c>
      <c r="T41" s="1015" t="s">
        <v>557</v>
      </c>
      <c r="U41" s="1015" t="s">
        <v>557</v>
      </c>
      <c r="V41" s="1015" t="s">
        <v>557</v>
      </c>
      <c r="W41" s="1015" t="s">
        <v>557</v>
      </c>
      <c r="X41" s="1015" t="s">
        <v>557</v>
      </c>
      <c r="Y41" s="1015" t="s">
        <v>557</v>
      </c>
      <c r="Z41" s="1015" t="s">
        <v>557</v>
      </c>
      <c r="AA41" s="1015" t="s">
        <v>557</v>
      </c>
      <c r="AB41" s="1015" t="s">
        <v>557</v>
      </c>
      <c r="AF41" s="1010"/>
      <c r="AG41" s="29"/>
      <c r="AH41" s="632" t="s">
        <v>0</v>
      </c>
      <c r="AI41" s="632" t="s">
        <v>0</v>
      </c>
      <c r="AJ41" s="632" t="s">
        <v>0</v>
      </c>
      <c r="AK41" s="632" t="s">
        <v>0</v>
      </c>
      <c r="AL41" s="632" t="s">
        <v>0</v>
      </c>
      <c r="AM41" s="632" t="s">
        <v>0</v>
      </c>
      <c r="AN41" s="632" t="s">
        <v>0</v>
      </c>
      <c r="AO41" s="632" t="s">
        <v>0</v>
      </c>
      <c r="AP41" s="632" t="s">
        <v>0</v>
      </c>
      <c r="AQ41" s="632" t="s">
        <v>0</v>
      </c>
      <c r="AR41" s="632" t="s">
        <v>0</v>
      </c>
      <c r="AS41" s="632" t="s">
        <v>0</v>
      </c>
      <c r="AT41" s="632" t="s">
        <v>0</v>
      </c>
      <c r="AU41" s="632" t="s">
        <v>0</v>
      </c>
      <c r="AV41" s="632" t="s">
        <v>0</v>
      </c>
      <c r="AW41" s="632" t="s">
        <v>0</v>
      </c>
      <c r="AX41" s="632" t="s">
        <v>0</v>
      </c>
      <c r="AY41" s="632" t="s">
        <v>0</v>
      </c>
      <c r="AZ41" s="632" t="s">
        <v>0</v>
      </c>
      <c r="BA41" s="632" t="s">
        <v>0</v>
      </c>
      <c r="BB41" s="632" t="s">
        <v>0</v>
      </c>
      <c r="BC41" s="632" t="s">
        <v>0</v>
      </c>
      <c r="BD41" s="632" t="s">
        <v>0</v>
      </c>
      <c r="BE41" s="632" t="s">
        <v>0</v>
      </c>
    </row>
    <row r="42" spans="2:57" x14ac:dyDescent="0.35">
      <c r="B42" s="102" t="s">
        <v>40</v>
      </c>
      <c r="E42" s="774"/>
      <c r="F42" s="774"/>
      <c r="N42" s="774"/>
      <c r="O42" s="774"/>
      <c r="AF42" s="102" t="s">
        <v>40</v>
      </c>
      <c r="AG42" s="29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2:57" x14ac:dyDescent="0.35">
      <c r="B43" s="102" t="s">
        <v>41</v>
      </c>
      <c r="E43" s="774"/>
      <c r="F43" s="774"/>
      <c r="N43" s="774"/>
      <c r="O43" s="774"/>
      <c r="AF43" s="29"/>
      <c r="AG43" s="29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2:57" x14ac:dyDescent="0.35">
      <c r="B44" s="135" t="s">
        <v>42</v>
      </c>
      <c r="C44" s="103"/>
      <c r="D44" s="981">
        <v>2239.3000000000002</v>
      </c>
      <c r="E44" s="645">
        <v>2239.3000000000002</v>
      </c>
      <c r="F44" s="645">
        <v>2239.3000000000002</v>
      </c>
      <c r="G44" s="914">
        <v>2239.3000000000002</v>
      </c>
      <c r="H44" s="645">
        <v>2239.3000000000002</v>
      </c>
      <c r="I44" s="645">
        <v>2239.3000000000002</v>
      </c>
      <c r="J44" s="645">
        <v>2239.3000000000002</v>
      </c>
      <c r="K44" s="645">
        <v>2239.3000000000002</v>
      </c>
      <c r="L44" s="645">
        <v>2239.3000000000002</v>
      </c>
      <c r="M44" s="645" t="s">
        <v>591</v>
      </c>
      <c r="N44" s="645" t="s">
        <v>591</v>
      </c>
      <c r="O44" s="645">
        <v>2239.3000000000002</v>
      </c>
      <c r="P44" s="645" t="s">
        <v>591</v>
      </c>
      <c r="Q44" s="645" t="s">
        <v>591</v>
      </c>
      <c r="R44" s="645">
        <v>2239.3000000000002</v>
      </c>
      <c r="S44" s="645" t="s">
        <v>591</v>
      </c>
      <c r="T44" s="599">
        <v>2239.3000000000002</v>
      </c>
      <c r="U44" s="599" t="s">
        <v>591</v>
      </c>
      <c r="V44" s="599">
        <v>2239.3000000000002</v>
      </c>
      <c r="W44" s="599">
        <v>2239.3000000000002</v>
      </c>
      <c r="X44" s="599">
        <v>2239.3000000000002</v>
      </c>
      <c r="Y44" s="599">
        <v>2239.3000000000002</v>
      </c>
      <c r="Z44" s="599">
        <v>2239.3000000000002</v>
      </c>
      <c r="AA44" s="599">
        <v>2239.3000000000002</v>
      </c>
      <c r="AB44" s="599">
        <v>2239.3000000000002</v>
      </c>
      <c r="AF44" s="102" t="s">
        <v>41</v>
      </c>
      <c r="AG44" s="29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</row>
    <row r="45" spans="2:57" s="103" customFormat="1" ht="14" x14ac:dyDescent="0.3">
      <c r="B45" s="135" t="s">
        <v>43</v>
      </c>
      <c r="D45" s="981">
        <v>797.1</v>
      </c>
      <c r="E45" s="645">
        <v>795.9</v>
      </c>
      <c r="F45" s="645">
        <v>795.9</v>
      </c>
      <c r="G45" s="914">
        <v>678</v>
      </c>
      <c r="H45" s="645">
        <v>678</v>
      </c>
      <c r="I45" s="645">
        <v>678</v>
      </c>
      <c r="J45" s="645">
        <v>674.4</v>
      </c>
      <c r="K45" s="645">
        <v>771.7</v>
      </c>
      <c r="L45" s="645">
        <v>771.7</v>
      </c>
      <c r="M45" s="645">
        <v>771.7</v>
      </c>
      <c r="N45" s="645">
        <v>760.8</v>
      </c>
      <c r="O45" s="645">
        <v>782.4</v>
      </c>
      <c r="P45" s="645">
        <v>782.4</v>
      </c>
      <c r="Q45" s="645">
        <v>782.4</v>
      </c>
      <c r="R45" s="645">
        <v>781.4</v>
      </c>
      <c r="S45" s="645">
        <v>781.4</v>
      </c>
      <c r="T45" s="599">
        <v>781.4</v>
      </c>
      <c r="U45" s="599">
        <v>781.4</v>
      </c>
      <c r="V45" s="599">
        <v>781.4</v>
      </c>
      <c r="W45" s="599">
        <v>628.20000000000005</v>
      </c>
      <c r="X45" s="599">
        <v>628.20000000000005</v>
      </c>
      <c r="Y45" s="599">
        <v>619.29999999999995</v>
      </c>
      <c r="Z45" s="599">
        <v>618.70000000000005</v>
      </c>
      <c r="AA45" s="599">
        <v>619.5</v>
      </c>
      <c r="AB45" s="599">
        <v>615.4</v>
      </c>
      <c r="AF45" s="135" t="s">
        <v>42</v>
      </c>
      <c r="AG45" s="135"/>
      <c r="AH45" s="300">
        <v>2889200</v>
      </c>
      <c r="AI45" s="300">
        <v>2889200</v>
      </c>
      <c r="AJ45" s="300">
        <v>2889200</v>
      </c>
      <c r="AK45" s="300">
        <v>2166900.75</v>
      </c>
      <c r="AL45" s="300">
        <v>2166901</v>
      </c>
      <c r="AM45" s="300">
        <v>2239345.85</v>
      </c>
      <c r="AN45" s="300">
        <v>2239346</v>
      </c>
      <c r="AO45" s="300">
        <v>2239345.85</v>
      </c>
      <c r="AP45" s="300">
        <v>2239346</v>
      </c>
      <c r="AQ45" s="300">
        <v>2239346</v>
      </c>
      <c r="AR45" s="300">
        <v>2239346</v>
      </c>
      <c r="AS45" s="300">
        <v>2239346</v>
      </c>
      <c r="AT45" s="300">
        <v>2239346</v>
      </c>
      <c r="AU45" s="300">
        <v>2239346</v>
      </c>
      <c r="AV45" s="300">
        <v>2239346</v>
      </c>
      <c r="AW45" s="300">
        <v>2239346</v>
      </c>
      <c r="AX45" s="300">
        <v>2239346</v>
      </c>
      <c r="AY45" s="300">
        <v>2239346</v>
      </c>
      <c r="AZ45" s="300">
        <v>2239346</v>
      </c>
      <c r="BA45" s="300">
        <v>2239346</v>
      </c>
      <c r="BB45" s="300">
        <v>2239346</v>
      </c>
      <c r="BC45" s="300">
        <v>2239346</v>
      </c>
      <c r="BD45" s="300">
        <v>2239346</v>
      </c>
      <c r="BE45" s="300">
        <v>2239346</v>
      </c>
    </row>
    <row r="46" spans="2:57" s="103" customFormat="1" ht="14" x14ac:dyDescent="0.3">
      <c r="B46" s="135" t="s">
        <v>44</v>
      </c>
      <c r="D46" s="981">
        <v>-111.10000000000001</v>
      </c>
      <c r="E46" s="645">
        <v>-99.2</v>
      </c>
      <c r="F46" s="645">
        <v>-81.300000000000011</v>
      </c>
      <c r="G46" s="914">
        <v>-63</v>
      </c>
      <c r="H46" s="645">
        <v>-65.900000000000006</v>
      </c>
      <c r="I46" s="645">
        <v>-67.900000000000006</v>
      </c>
      <c r="J46" s="645">
        <v>-46.5</v>
      </c>
      <c r="K46" s="645">
        <v>-80.3</v>
      </c>
      <c r="L46" s="645">
        <v>-75.8</v>
      </c>
      <c r="M46" s="645">
        <v>-126.4</v>
      </c>
      <c r="N46" s="645">
        <v>-114.8</v>
      </c>
      <c r="O46" s="645">
        <v>-162.9</v>
      </c>
      <c r="P46" s="645">
        <v>-160.19999999999999</v>
      </c>
      <c r="Q46" s="645">
        <v>-155.9</v>
      </c>
      <c r="R46" s="645">
        <v>-144.9</v>
      </c>
      <c r="S46" s="645">
        <v>-114.8</v>
      </c>
      <c r="T46" s="599">
        <v>-77.7</v>
      </c>
      <c r="U46" s="599">
        <v>-64.599999999999994</v>
      </c>
      <c r="V46" s="599">
        <v>-47.4</v>
      </c>
      <c r="W46" s="599">
        <v>-43.9</v>
      </c>
      <c r="X46" s="599">
        <v>-44.2</v>
      </c>
      <c r="Y46" s="599">
        <v>-1.6</v>
      </c>
      <c r="Z46" s="599">
        <v>5.7</v>
      </c>
      <c r="AA46" s="599">
        <v>-2.8</v>
      </c>
      <c r="AB46" s="599">
        <v>-48.6</v>
      </c>
      <c r="AF46" s="135" t="s">
        <v>43</v>
      </c>
      <c r="AG46" s="135"/>
      <c r="AH46" s="300">
        <v>122773</v>
      </c>
      <c r="AI46" s="300">
        <v>122773.37298000001</v>
      </c>
      <c r="AJ46" s="300">
        <v>117921.72775200001</v>
      </c>
      <c r="AK46" s="300">
        <v>698432.41585999995</v>
      </c>
      <c r="AL46" s="300">
        <v>692761</v>
      </c>
      <c r="AM46" s="300">
        <v>618796.7691899999</v>
      </c>
      <c r="AN46" s="300">
        <v>625802</v>
      </c>
      <c r="AO46" s="300">
        <v>615343.38583999989</v>
      </c>
      <c r="AP46" s="300" t="s">
        <v>275</v>
      </c>
      <c r="AQ46" s="300">
        <v>615343</v>
      </c>
      <c r="AR46" s="300">
        <v>619407</v>
      </c>
      <c r="AS46" s="300">
        <v>619407</v>
      </c>
      <c r="AT46" s="300">
        <v>619407</v>
      </c>
      <c r="AU46" s="300">
        <v>619407</v>
      </c>
      <c r="AV46" s="300">
        <v>618531</v>
      </c>
      <c r="AW46" s="300">
        <v>618531</v>
      </c>
      <c r="AX46" s="300">
        <v>618666</v>
      </c>
      <c r="AY46" s="300">
        <v>618666</v>
      </c>
      <c r="AZ46" s="300">
        <v>618050</v>
      </c>
      <c r="BA46" s="300">
        <v>618050</v>
      </c>
      <c r="BB46" s="300">
        <v>619306</v>
      </c>
      <c r="BC46" s="300">
        <v>619306</v>
      </c>
      <c r="BD46" s="300">
        <v>627557</v>
      </c>
      <c r="BE46" s="300">
        <v>628174</v>
      </c>
    </row>
    <row r="47" spans="2:57" s="103" customFormat="1" ht="14" x14ac:dyDescent="0.3">
      <c r="B47" s="135" t="s">
        <v>560</v>
      </c>
      <c r="D47" s="981">
        <v>109.60000000000001</v>
      </c>
      <c r="E47" s="645">
        <v>161.80000000000001</v>
      </c>
      <c r="F47" s="645">
        <v>152.9</v>
      </c>
      <c r="G47" s="645">
        <v>194.5</v>
      </c>
      <c r="H47" s="645">
        <v>176.9</v>
      </c>
      <c r="I47" s="645">
        <v>189.7</v>
      </c>
      <c r="J47" s="645">
        <v>157.80000000000001</v>
      </c>
      <c r="K47" s="645">
        <v>163.1</v>
      </c>
      <c r="L47" s="645">
        <v>142.5</v>
      </c>
      <c r="M47" s="645">
        <v>129.30000000000001</v>
      </c>
      <c r="N47" s="645">
        <v>113.4</v>
      </c>
      <c r="O47" s="645">
        <v>116.2</v>
      </c>
      <c r="P47" s="645">
        <v>104.8</v>
      </c>
      <c r="Q47" s="645">
        <v>71.099999999999994</v>
      </c>
      <c r="R47" s="645">
        <v>71.7</v>
      </c>
      <c r="S47" s="645">
        <v>70.5</v>
      </c>
      <c r="T47" s="599">
        <v>77.5</v>
      </c>
      <c r="U47" s="599">
        <v>83.2</v>
      </c>
      <c r="V47" s="599">
        <v>76.099999999999994</v>
      </c>
      <c r="W47" s="599">
        <v>73.2</v>
      </c>
      <c r="X47" s="599">
        <v>75.8</v>
      </c>
      <c r="Y47" s="599">
        <v>59.9</v>
      </c>
      <c r="Z47" s="599">
        <v>60.5</v>
      </c>
      <c r="AA47" s="599">
        <v>32</v>
      </c>
      <c r="AB47" s="599">
        <v>0</v>
      </c>
      <c r="AF47" s="135" t="s">
        <v>44</v>
      </c>
      <c r="AG47" s="135"/>
      <c r="AH47" s="138">
        <v>-29325</v>
      </c>
      <c r="AI47" s="138">
        <v>-29325.983122199988</v>
      </c>
      <c r="AJ47" s="138">
        <v>-29979.679370130252</v>
      </c>
      <c r="AK47" s="138">
        <v>-29671.078429399993</v>
      </c>
      <c r="AL47" s="138">
        <v>-16392</v>
      </c>
      <c r="AM47" s="138">
        <v>-16314.837890000001</v>
      </c>
      <c r="AN47" s="138">
        <v>-16971</v>
      </c>
      <c r="AO47" s="138">
        <v>-17451</v>
      </c>
      <c r="AP47" s="138">
        <v>-48617</v>
      </c>
      <c r="AQ47" s="138" t="s">
        <v>329</v>
      </c>
      <c r="AR47" s="138">
        <v>1292</v>
      </c>
      <c r="AS47" s="138">
        <v>273</v>
      </c>
      <c r="AT47" s="138">
        <v>-2779</v>
      </c>
      <c r="AU47" s="138">
        <v>-2288</v>
      </c>
      <c r="AV47" s="138">
        <v>-5708</v>
      </c>
      <c r="AW47" s="138">
        <v>897</v>
      </c>
      <c r="AX47" s="138">
        <v>11447</v>
      </c>
      <c r="AY47" s="138">
        <v>27164</v>
      </c>
      <c r="AZ47" s="138">
        <v>7537</v>
      </c>
      <c r="BA47" s="466">
        <v>-210</v>
      </c>
      <c r="BB47" s="138">
        <v>4872</v>
      </c>
      <c r="BC47" s="138">
        <v>-14451</v>
      </c>
      <c r="BD47" s="138">
        <v>-39630</v>
      </c>
      <c r="BE47" s="300">
        <v>-26315</v>
      </c>
    </row>
    <row r="48" spans="2:57" s="103" customFormat="1" ht="14" x14ac:dyDescent="0.3">
      <c r="B48" s="135" t="s">
        <v>774</v>
      </c>
      <c r="D48" s="981">
        <v>167.60000000000122</v>
      </c>
      <c r="E48" s="645">
        <v>188.6</v>
      </c>
      <c r="F48" s="645">
        <v>196.40000000000026</v>
      </c>
      <c r="G48" s="645">
        <v>308.8</v>
      </c>
      <c r="H48" s="645">
        <v>204.6</v>
      </c>
      <c r="I48" s="645">
        <v>51.9</v>
      </c>
      <c r="J48" s="645">
        <v>17.8</v>
      </c>
      <c r="K48" s="645">
        <v>-84.7</v>
      </c>
      <c r="L48" s="645">
        <v>-37.1</v>
      </c>
      <c r="M48" s="645">
        <v>34.700000000000003</v>
      </c>
      <c r="N48" s="645">
        <v>69.099999999999994</v>
      </c>
      <c r="O48" s="645">
        <v>106.2</v>
      </c>
      <c r="P48" s="645">
        <v>177.5</v>
      </c>
      <c r="Q48" s="645">
        <v>225.5</v>
      </c>
      <c r="R48" s="645">
        <v>210.9</v>
      </c>
      <c r="S48" s="645">
        <v>288.39999999999998</v>
      </c>
      <c r="T48" s="599">
        <v>402.8</v>
      </c>
      <c r="U48" s="599">
        <v>465.5</v>
      </c>
      <c r="V48" s="599">
        <v>414.7</v>
      </c>
      <c r="W48" s="599">
        <v>640.29999999999995</v>
      </c>
      <c r="X48" s="599">
        <v>584.4</v>
      </c>
      <c r="Y48" s="599">
        <v>400.3</v>
      </c>
      <c r="Z48" s="599">
        <v>319.2</v>
      </c>
      <c r="AA48" s="599">
        <v>463.4</v>
      </c>
      <c r="AB48" s="599">
        <v>515.4</v>
      </c>
      <c r="AF48" s="135" t="s">
        <v>128</v>
      </c>
      <c r="AG48" s="135"/>
      <c r="AH48" s="138">
        <v>159946</v>
      </c>
      <c r="AI48" s="138">
        <v>163680.33339247841</v>
      </c>
      <c r="AJ48" s="138">
        <v>241206.78806826309</v>
      </c>
      <c r="AK48" s="138">
        <v>527189.91306702502</v>
      </c>
      <c r="AL48" s="138">
        <v>603247</v>
      </c>
      <c r="AM48" s="138">
        <v>660113.75609000004</v>
      </c>
      <c r="AN48" s="138">
        <v>584961</v>
      </c>
      <c r="AO48" s="138">
        <v>694471.88071806077</v>
      </c>
      <c r="AP48" s="138">
        <v>525721</v>
      </c>
      <c r="AQ48" s="138">
        <v>571281</v>
      </c>
      <c r="AR48" s="138">
        <v>593015</v>
      </c>
      <c r="AS48" s="138">
        <v>657430</v>
      </c>
      <c r="AT48" s="138">
        <v>446471</v>
      </c>
      <c r="AU48" s="138">
        <v>380093</v>
      </c>
      <c r="AV48" s="138">
        <v>272679</v>
      </c>
      <c r="AW48" s="138">
        <v>267019</v>
      </c>
      <c r="AX48" s="138">
        <v>330325</v>
      </c>
      <c r="AY48" s="138">
        <v>27213</v>
      </c>
      <c r="AZ48" s="138">
        <v>50039</v>
      </c>
      <c r="BA48" s="138">
        <v>68784</v>
      </c>
      <c r="BB48" s="138">
        <v>411358</v>
      </c>
      <c r="BC48" s="138">
        <v>71463</v>
      </c>
      <c r="BD48" s="138">
        <v>79966</v>
      </c>
      <c r="BE48" s="300">
        <v>72776</v>
      </c>
    </row>
    <row r="49" spans="2:57" s="103" customFormat="1" ht="25" x14ac:dyDescent="0.3">
      <c r="B49" s="135" t="s">
        <v>561</v>
      </c>
      <c r="D49" s="982"/>
      <c r="E49" s="645"/>
      <c r="F49" s="645"/>
      <c r="G49" s="914"/>
      <c r="H49" s="645"/>
      <c r="I49" s="645"/>
      <c r="J49" s="645"/>
      <c r="K49" s="645"/>
      <c r="L49" s="645"/>
      <c r="M49" s="645"/>
      <c r="N49" s="645"/>
      <c r="O49" s="645"/>
      <c r="P49" s="645"/>
      <c r="Q49" s="645"/>
      <c r="R49" s="645"/>
      <c r="S49" s="645"/>
      <c r="T49" s="645"/>
      <c r="U49" s="645"/>
      <c r="V49" s="645"/>
      <c r="W49" s="599"/>
      <c r="X49" s="599">
        <v>0</v>
      </c>
      <c r="Y49" s="599">
        <v>0</v>
      </c>
      <c r="Z49" s="599">
        <v>0</v>
      </c>
      <c r="AA49" s="599">
        <v>0</v>
      </c>
      <c r="AB49" s="599">
        <v>55.2</v>
      </c>
      <c r="AF49" s="233" t="s">
        <v>180</v>
      </c>
      <c r="AG49" s="139"/>
      <c r="AH49" s="138">
        <v>0</v>
      </c>
      <c r="AI49" s="138">
        <v>0</v>
      </c>
      <c r="AJ49" s="138">
        <v>0</v>
      </c>
      <c r="AK49" s="138">
        <v>0</v>
      </c>
      <c r="AL49" s="138">
        <v>0</v>
      </c>
      <c r="AM49" s="138">
        <v>0</v>
      </c>
      <c r="AN49" s="138">
        <v>0</v>
      </c>
      <c r="AO49" s="138">
        <v>0</v>
      </c>
      <c r="AP49" s="138">
        <v>0</v>
      </c>
      <c r="AQ49" s="138">
        <v>0</v>
      </c>
      <c r="AR49" s="138">
        <v>13504</v>
      </c>
      <c r="AS49" s="138">
        <v>23689</v>
      </c>
      <c r="AT49" s="138">
        <v>31500</v>
      </c>
      <c r="AU49" s="138">
        <v>32081</v>
      </c>
      <c r="AV49" s="138">
        <v>59151</v>
      </c>
      <c r="AW49" s="138">
        <v>41645</v>
      </c>
      <c r="AX49" s="138">
        <v>60494</v>
      </c>
      <c r="AY49" s="138">
        <v>312006</v>
      </c>
      <c r="AZ49" s="138">
        <v>350303</v>
      </c>
      <c r="BA49" s="138">
        <v>382682</v>
      </c>
      <c r="BB49" s="138">
        <v>59896</v>
      </c>
      <c r="BC49" s="138">
        <v>456106</v>
      </c>
      <c r="BD49" s="138">
        <v>501800</v>
      </c>
      <c r="BE49" s="300">
        <v>605875</v>
      </c>
    </row>
    <row r="50" spans="2:57" s="103" customFormat="1" ht="14" x14ac:dyDescent="0.3">
      <c r="D50" s="982"/>
      <c r="E50" s="744"/>
      <c r="F50" s="744"/>
      <c r="G50" s="918"/>
      <c r="H50" s="744"/>
      <c r="I50" s="744"/>
      <c r="J50" s="744"/>
      <c r="K50" s="744"/>
      <c r="L50" s="744"/>
      <c r="M50" s="744"/>
      <c r="N50" s="744"/>
      <c r="O50" s="744"/>
      <c r="P50" s="744"/>
      <c r="Q50" s="744"/>
      <c r="R50" s="744"/>
      <c r="S50" s="744"/>
      <c r="T50" s="107"/>
      <c r="U50" s="107"/>
      <c r="V50" s="107"/>
      <c r="W50" s="107"/>
      <c r="X50" s="107"/>
      <c r="Y50" s="107"/>
      <c r="Z50" s="107"/>
      <c r="AA50" s="107"/>
      <c r="AB50" s="107"/>
      <c r="AF50" s="136" t="s">
        <v>45</v>
      </c>
      <c r="AG50" s="136"/>
      <c r="AH50" s="138">
        <v>3142594</v>
      </c>
      <c r="AI50" s="138">
        <v>3146327.7232502787</v>
      </c>
      <c r="AJ50" s="138">
        <v>3218348.8364501325</v>
      </c>
      <c r="AK50" s="138">
        <v>3362852.0004976252</v>
      </c>
      <c r="AL50" s="138">
        <v>3446517</v>
      </c>
      <c r="AM50" s="138">
        <v>3501941.5373900002</v>
      </c>
      <c r="AN50" s="138">
        <v>3433138</v>
      </c>
      <c r="AO50" s="138">
        <v>3531710</v>
      </c>
      <c r="AP50" s="138">
        <v>3331793</v>
      </c>
      <c r="AQ50" s="138">
        <v>3379418</v>
      </c>
      <c r="AR50" s="138">
        <f t="shared" ref="AR50:AX50" si="0">SUM(AR45:AR49)</f>
        <v>3466564</v>
      </c>
      <c r="AS50" s="138">
        <f t="shared" si="0"/>
        <v>3540145</v>
      </c>
      <c r="AT50" s="138">
        <f t="shared" si="0"/>
        <v>3333945</v>
      </c>
      <c r="AU50" s="138">
        <f t="shared" si="0"/>
        <v>3268639</v>
      </c>
      <c r="AV50" s="138">
        <f t="shared" si="0"/>
        <v>3183999</v>
      </c>
      <c r="AW50" s="138">
        <f t="shared" si="0"/>
        <v>3167438</v>
      </c>
      <c r="AX50" s="138">
        <f t="shared" si="0"/>
        <v>3260278</v>
      </c>
      <c r="AY50" s="138">
        <v>3224395</v>
      </c>
      <c r="AZ50" s="138">
        <v>3265275</v>
      </c>
      <c r="BA50" s="138">
        <v>3308652</v>
      </c>
      <c r="BB50" s="138">
        <v>3334778</v>
      </c>
      <c r="BC50" s="138">
        <v>3371770</v>
      </c>
      <c r="BD50" s="138">
        <v>3409039</v>
      </c>
      <c r="BE50" s="300">
        <v>3519856</v>
      </c>
    </row>
    <row r="51" spans="2:57" s="103" customFormat="1" ht="14" x14ac:dyDescent="0.3">
      <c r="D51" s="982"/>
      <c r="E51" s="744"/>
      <c r="F51" s="744"/>
      <c r="G51" s="918"/>
      <c r="H51" s="744"/>
      <c r="I51" s="744"/>
      <c r="J51" s="744"/>
      <c r="K51" s="744"/>
      <c r="L51" s="744"/>
      <c r="M51" s="744"/>
      <c r="N51" s="744"/>
      <c r="O51" s="744"/>
      <c r="P51" s="744"/>
      <c r="Q51" s="744"/>
      <c r="R51" s="744"/>
      <c r="S51" s="744"/>
      <c r="T51" s="107"/>
      <c r="U51" s="107"/>
      <c r="V51" s="107"/>
      <c r="W51" s="107"/>
      <c r="X51" s="107"/>
      <c r="Y51" s="107"/>
      <c r="Z51" s="107"/>
      <c r="AA51" s="107"/>
      <c r="AB51" s="107"/>
      <c r="AF51" s="136" t="s">
        <v>46</v>
      </c>
      <c r="AG51" s="136"/>
      <c r="AH51" s="232">
        <v>72078</v>
      </c>
      <c r="AI51" s="232">
        <v>69787.446868348008</v>
      </c>
      <c r="AJ51" s="232">
        <v>71912.37344600496</v>
      </c>
      <c r="AK51" s="232">
        <v>70508.562636500705</v>
      </c>
      <c r="AL51" s="232">
        <v>62377</v>
      </c>
      <c r="AM51" s="232">
        <v>63105.163140000004</v>
      </c>
      <c r="AN51" s="232">
        <v>63326</v>
      </c>
      <c r="AO51" s="232">
        <v>63129.638469999998</v>
      </c>
      <c r="AP51" s="232">
        <v>63500</v>
      </c>
      <c r="AQ51" s="232"/>
      <c r="AR51" s="232">
        <v>0</v>
      </c>
      <c r="AS51" s="232">
        <v>0</v>
      </c>
      <c r="AT51" s="232">
        <v>0</v>
      </c>
      <c r="AU51" s="232" t="s">
        <v>18</v>
      </c>
      <c r="AV51" s="232" t="s">
        <v>18</v>
      </c>
      <c r="AW51" s="232" t="s">
        <v>18</v>
      </c>
      <c r="AX51" s="232">
        <v>0</v>
      </c>
      <c r="AY51" s="232">
        <v>0</v>
      </c>
      <c r="AZ51" s="232">
        <v>0</v>
      </c>
      <c r="BA51" s="232">
        <v>0</v>
      </c>
      <c r="BB51" s="232"/>
      <c r="BC51" s="232"/>
      <c r="BD51" s="232"/>
      <c r="BE51" s="232"/>
    </row>
    <row r="52" spans="2:57" s="103" customFormat="1" thickBot="1" x14ac:dyDescent="0.35">
      <c r="B52" s="102" t="s">
        <v>47</v>
      </c>
      <c r="D52" s="986">
        <v>3202.5000000000014</v>
      </c>
      <c r="E52" s="771" t="s">
        <v>816</v>
      </c>
      <c r="F52" s="771">
        <v>3303.2000000000003</v>
      </c>
      <c r="G52" s="919">
        <f>SUM(G44:G51)</f>
        <v>3357.6000000000004</v>
      </c>
      <c r="H52" s="771">
        <f>SUM(H44:H51)</f>
        <v>3232.9</v>
      </c>
      <c r="I52" s="771">
        <f>SUM(I44:I51)</f>
        <v>3091</v>
      </c>
      <c r="J52" s="771">
        <f>SUM(J44:J49)</f>
        <v>3042.8000000000006</v>
      </c>
      <c r="K52" s="771">
        <v>3009.1</v>
      </c>
      <c r="L52" s="771" t="s">
        <v>758</v>
      </c>
      <c r="M52" s="771">
        <v>3048.6</v>
      </c>
      <c r="N52" s="771" t="s">
        <v>740</v>
      </c>
      <c r="O52" s="771">
        <v>3081.2</v>
      </c>
      <c r="P52" s="771" t="s">
        <v>689</v>
      </c>
      <c r="Q52" s="771" t="s">
        <v>670</v>
      </c>
      <c r="R52" s="771">
        <v>3158.4</v>
      </c>
      <c r="S52" s="771" t="s">
        <v>699</v>
      </c>
      <c r="T52" s="604">
        <v>3423.3</v>
      </c>
      <c r="U52" s="604" t="s">
        <v>617</v>
      </c>
      <c r="V52" s="604">
        <v>3464.1</v>
      </c>
      <c r="W52" s="604">
        <f>SUM(W44:W51)</f>
        <v>3537.0999999999995</v>
      </c>
      <c r="X52" s="604">
        <v>3483.5</v>
      </c>
      <c r="Y52" s="604">
        <v>3317.2</v>
      </c>
      <c r="Z52" s="604">
        <v>3243.4</v>
      </c>
      <c r="AA52" s="604">
        <v>3351.4</v>
      </c>
      <c r="AB52" s="604">
        <v>3376.7</v>
      </c>
      <c r="AF52" s="102" t="s">
        <v>47</v>
      </c>
      <c r="AG52" s="102"/>
      <c r="AH52" s="308">
        <v>3214672</v>
      </c>
      <c r="AI52" s="308">
        <v>3216115.1701186267</v>
      </c>
      <c r="AJ52" s="308">
        <v>3290261.2098961375</v>
      </c>
      <c r="AK52" s="308">
        <v>3433360.5631341259</v>
      </c>
      <c r="AL52" s="308">
        <v>3508894</v>
      </c>
      <c r="AM52" s="308">
        <v>3565046.70053</v>
      </c>
      <c r="AN52" s="308">
        <v>3496464</v>
      </c>
      <c r="AO52" s="308">
        <v>3594840.3919998049</v>
      </c>
      <c r="AP52" s="308">
        <v>3395293</v>
      </c>
      <c r="AQ52" s="308">
        <v>3379418</v>
      </c>
      <c r="AR52" s="308">
        <v>3466564</v>
      </c>
      <c r="AS52" s="308">
        <v>3540145</v>
      </c>
      <c r="AT52" s="308">
        <f>AT51+AT50</f>
        <v>3333945</v>
      </c>
      <c r="AU52" s="308">
        <v>3268639</v>
      </c>
      <c r="AV52" s="308">
        <v>3183999</v>
      </c>
      <c r="AW52" s="308">
        <v>3167438</v>
      </c>
      <c r="AX52" s="308">
        <f>AX51+AX50</f>
        <v>3260278</v>
      </c>
      <c r="AY52" s="308">
        <v>3224395</v>
      </c>
      <c r="AZ52" s="308">
        <f>AZ50+AZ51</f>
        <v>3265275</v>
      </c>
      <c r="BA52" s="308">
        <f>BA50+BA51</f>
        <v>3308652</v>
      </c>
      <c r="BB52" s="308">
        <v>3334778</v>
      </c>
      <c r="BC52" s="308">
        <f>BC51+BC50</f>
        <v>3371770</v>
      </c>
      <c r="BD52" s="308">
        <f>BD51+BD50</f>
        <v>3409039</v>
      </c>
      <c r="BE52" s="308">
        <f>BE51+BE50</f>
        <v>3519856</v>
      </c>
    </row>
    <row r="53" spans="2:57" x14ac:dyDescent="0.35">
      <c r="B53" s="12"/>
      <c r="D53" s="983"/>
      <c r="E53" s="744"/>
      <c r="F53" s="744"/>
      <c r="G53" s="918"/>
      <c r="H53" s="744"/>
      <c r="I53" s="744"/>
      <c r="J53" s="744"/>
      <c r="K53" s="744"/>
      <c r="L53" s="744"/>
      <c r="M53" s="744"/>
      <c r="N53" s="744"/>
      <c r="O53" s="744"/>
      <c r="P53" s="744"/>
      <c r="Q53" s="744"/>
      <c r="R53" s="744"/>
      <c r="S53" s="744"/>
      <c r="T53" s="107"/>
      <c r="U53" s="107"/>
      <c r="V53" s="107"/>
      <c r="W53" s="107"/>
      <c r="X53" s="107"/>
      <c r="Y53" s="107"/>
      <c r="Z53" s="107"/>
      <c r="AA53" s="107"/>
      <c r="AB53" s="107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10"/>
      <c r="AT53" s="310"/>
      <c r="AU53" s="310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</row>
    <row r="54" spans="2:57" s="103" customFormat="1" ht="14" x14ac:dyDescent="0.3">
      <c r="B54" s="102" t="s">
        <v>48</v>
      </c>
      <c r="D54" s="982"/>
      <c r="E54" s="744"/>
      <c r="F54" s="744"/>
      <c r="G54" s="918"/>
      <c r="H54" s="744"/>
      <c r="I54" s="744"/>
      <c r="J54" s="744"/>
      <c r="K54" s="744"/>
      <c r="L54" s="744"/>
      <c r="M54" s="744"/>
      <c r="N54" s="744"/>
      <c r="O54" s="744"/>
      <c r="P54" s="744"/>
      <c r="Q54" s="744"/>
      <c r="R54" s="744"/>
      <c r="S54" s="744"/>
      <c r="T54" s="107"/>
      <c r="U54" s="107"/>
      <c r="V54" s="107"/>
      <c r="W54" s="107"/>
      <c r="X54" s="107"/>
      <c r="Y54" s="107"/>
      <c r="Z54" s="107"/>
      <c r="AA54" s="107"/>
      <c r="AB54" s="107"/>
      <c r="AF54" s="102" t="s">
        <v>48</v>
      </c>
      <c r="AG54" s="102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</row>
    <row r="55" spans="2:57" s="103" customFormat="1" ht="14" x14ac:dyDescent="0.3">
      <c r="B55" s="135" t="s">
        <v>549</v>
      </c>
      <c r="D55" s="981">
        <v>2089.6999999999998</v>
      </c>
      <c r="E55" s="645">
        <v>1928.8</v>
      </c>
      <c r="F55" s="645">
        <v>1867.6999999999998</v>
      </c>
      <c r="G55" s="914">
        <v>1934.6</v>
      </c>
      <c r="H55" s="645">
        <v>1711.5</v>
      </c>
      <c r="I55" s="645">
        <v>1847.4</v>
      </c>
      <c r="J55" s="645">
        <v>1901.3</v>
      </c>
      <c r="K55" s="645">
        <v>1997.6</v>
      </c>
      <c r="L55" s="645" t="s">
        <v>759</v>
      </c>
      <c r="M55" s="645">
        <v>2087.1999999999998</v>
      </c>
      <c r="N55" s="645" t="s">
        <v>741</v>
      </c>
      <c r="O55" s="645">
        <v>2046.7</v>
      </c>
      <c r="P55" s="645" t="s">
        <v>690</v>
      </c>
      <c r="Q55" s="645" t="s">
        <v>671</v>
      </c>
      <c r="R55" s="645">
        <v>2306.6999999999998</v>
      </c>
      <c r="S55" s="645" t="s">
        <v>700</v>
      </c>
      <c r="T55" s="599">
        <v>2201.4</v>
      </c>
      <c r="U55" s="599" t="s">
        <v>618</v>
      </c>
      <c r="V55" s="599">
        <v>1709.4</v>
      </c>
      <c r="W55" s="599">
        <v>1791.5</v>
      </c>
      <c r="X55" s="599">
        <v>1156.5</v>
      </c>
      <c r="Y55" s="599">
        <v>1403.7</v>
      </c>
      <c r="Z55" s="599">
        <v>1414.5</v>
      </c>
      <c r="AA55" s="599">
        <v>809.3</v>
      </c>
      <c r="AB55" s="599">
        <v>398.9</v>
      </c>
      <c r="AF55" s="135" t="s">
        <v>49</v>
      </c>
      <c r="AG55" s="135"/>
      <c r="AH55" s="300">
        <v>193110</v>
      </c>
      <c r="AI55" s="300">
        <v>177950.47534999999</v>
      </c>
      <c r="AJ55" s="300">
        <v>162321.37731000004</v>
      </c>
      <c r="AK55" s="300">
        <v>138409.99911999999</v>
      </c>
      <c r="AL55" s="300">
        <v>121558</v>
      </c>
      <c r="AM55" s="300">
        <v>105501.90648999999</v>
      </c>
      <c r="AN55" s="300">
        <v>89512</v>
      </c>
      <c r="AO55" s="300">
        <v>176648.90106</v>
      </c>
      <c r="AP55" s="300" t="s">
        <v>291</v>
      </c>
      <c r="AQ55" s="300">
        <v>270203</v>
      </c>
      <c r="AR55" s="300">
        <v>581960</v>
      </c>
      <c r="AS55" s="300">
        <v>463166</v>
      </c>
      <c r="AT55" s="300">
        <v>460577</v>
      </c>
      <c r="AU55" s="300">
        <v>585632</v>
      </c>
      <c r="AV55" s="300">
        <v>663096</v>
      </c>
      <c r="AW55" s="300">
        <v>769780</v>
      </c>
      <c r="AX55" s="300">
        <v>1273605</v>
      </c>
      <c r="AY55" s="300">
        <v>1206019</v>
      </c>
      <c r="AZ55" s="300">
        <v>1154754</v>
      </c>
      <c r="BA55" s="300">
        <v>1105075</v>
      </c>
      <c r="BB55" s="300">
        <v>1312629</v>
      </c>
      <c r="BC55" s="300">
        <v>1262869</v>
      </c>
      <c r="BD55" s="300">
        <v>1218898</v>
      </c>
      <c r="BE55" s="300">
        <v>1146327</v>
      </c>
    </row>
    <row r="56" spans="2:57" s="103" customFormat="1" ht="18.75" customHeight="1" x14ac:dyDescent="0.3">
      <c r="B56" s="135" t="s">
        <v>562</v>
      </c>
      <c r="D56" s="981">
        <v>3.4</v>
      </c>
      <c r="E56" s="645">
        <v>8.5</v>
      </c>
      <c r="F56" s="645">
        <v>8.1999999999999993</v>
      </c>
      <c r="G56" s="914">
        <v>9.6</v>
      </c>
      <c r="H56" s="645">
        <v>7.9</v>
      </c>
      <c r="I56" s="645">
        <v>6.7</v>
      </c>
      <c r="J56" s="645">
        <v>5.9</v>
      </c>
      <c r="K56" s="645">
        <v>4.2</v>
      </c>
      <c r="L56" s="645">
        <v>2.2999999999999998</v>
      </c>
      <c r="M56" s="645">
        <v>2</v>
      </c>
      <c r="N56" s="645">
        <v>1.6</v>
      </c>
      <c r="O56" s="645">
        <v>1.6</v>
      </c>
      <c r="P56" s="645">
        <v>1.5</v>
      </c>
      <c r="Q56" s="645">
        <v>3.5</v>
      </c>
      <c r="R56" s="645">
        <v>3.1</v>
      </c>
      <c r="S56" s="645">
        <v>3</v>
      </c>
      <c r="T56" s="599">
        <v>2.7</v>
      </c>
      <c r="U56" s="599">
        <v>1.1000000000000001</v>
      </c>
      <c r="V56" s="599">
        <v>1.7</v>
      </c>
      <c r="W56" s="599">
        <v>0.5</v>
      </c>
      <c r="X56" s="599">
        <v>0.5</v>
      </c>
      <c r="Y56" s="599">
        <v>1.3</v>
      </c>
      <c r="Z56" s="599">
        <v>1.3</v>
      </c>
      <c r="AA56" s="599">
        <v>3.1</v>
      </c>
      <c r="AB56" s="599" t="s">
        <v>18</v>
      </c>
      <c r="AF56" s="135" t="s">
        <v>50</v>
      </c>
      <c r="AG56" s="135"/>
      <c r="AH56" s="300">
        <v>418883</v>
      </c>
      <c r="AI56" s="300">
        <v>392809.27960000001</v>
      </c>
      <c r="AJ56" s="300">
        <v>376162.78023656498</v>
      </c>
      <c r="AK56" s="300">
        <v>343890.33534000005</v>
      </c>
      <c r="AL56" s="300">
        <v>313136</v>
      </c>
      <c r="AM56" s="300">
        <v>273945.96850000002</v>
      </c>
      <c r="AN56" s="300">
        <v>236827</v>
      </c>
      <c r="AO56" s="300">
        <v>215147.20472000004</v>
      </c>
      <c r="AP56" s="300" t="s">
        <v>292</v>
      </c>
      <c r="AQ56" s="300">
        <v>174613</v>
      </c>
      <c r="AR56" s="300">
        <v>222726</v>
      </c>
      <c r="AS56" s="300">
        <v>212530</v>
      </c>
      <c r="AT56" s="300">
        <v>193500</v>
      </c>
      <c r="AU56" s="300">
        <v>182761</v>
      </c>
      <c r="AV56" s="300">
        <v>163380</v>
      </c>
      <c r="AW56" s="300">
        <v>149277</v>
      </c>
      <c r="AX56" s="300">
        <v>140923</v>
      </c>
      <c r="AY56" s="300">
        <v>123518</v>
      </c>
      <c r="AZ56" s="300">
        <v>110104</v>
      </c>
      <c r="BA56" s="300">
        <v>101023</v>
      </c>
      <c r="BB56" s="300">
        <v>91055</v>
      </c>
      <c r="BC56" s="300">
        <v>84913</v>
      </c>
      <c r="BD56" s="300">
        <v>81727</v>
      </c>
      <c r="BE56" s="300">
        <v>76831</v>
      </c>
    </row>
    <row r="57" spans="2:57" s="103" customFormat="1" ht="20.25" customHeight="1" x14ac:dyDescent="0.3">
      <c r="B57" s="135" t="s">
        <v>550</v>
      </c>
      <c r="D57" s="981">
        <v>15.6</v>
      </c>
      <c r="E57" s="645">
        <v>19.8</v>
      </c>
      <c r="F57" s="645">
        <v>25.3</v>
      </c>
      <c r="G57" s="914">
        <v>34.200000000000003</v>
      </c>
      <c r="H57" s="645">
        <v>46.7</v>
      </c>
      <c r="I57" s="645">
        <v>63</v>
      </c>
      <c r="J57" s="645">
        <v>79.3</v>
      </c>
      <c r="K57" s="645">
        <v>95.5</v>
      </c>
      <c r="L57" s="645">
        <v>111.8</v>
      </c>
      <c r="M57" s="645">
        <v>127.9</v>
      </c>
      <c r="N57" s="645">
        <v>143.9</v>
      </c>
      <c r="O57" s="645">
        <v>155.6</v>
      </c>
      <c r="P57" s="645">
        <v>145.5</v>
      </c>
      <c r="Q57" s="645">
        <v>159.69999999999999</v>
      </c>
      <c r="R57" s="645">
        <v>169.6</v>
      </c>
      <c r="S57" s="645">
        <v>153.4</v>
      </c>
      <c r="T57" s="599">
        <v>157</v>
      </c>
      <c r="U57" s="599">
        <v>168.7</v>
      </c>
      <c r="V57" s="599">
        <v>180.3</v>
      </c>
      <c r="W57" s="599">
        <v>127.9</v>
      </c>
      <c r="X57" s="599">
        <v>109.8</v>
      </c>
      <c r="Y57" s="599" t="s">
        <v>18</v>
      </c>
      <c r="Z57" s="599">
        <v>0.6</v>
      </c>
      <c r="AA57" s="599">
        <v>22.4</v>
      </c>
      <c r="AB57" s="599">
        <v>68</v>
      </c>
      <c r="AF57" s="140" t="s">
        <v>51</v>
      </c>
      <c r="AG57" s="140"/>
      <c r="AH57" s="300">
        <v>151779</v>
      </c>
      <c r="AI57" s="300">
        <v>146837.62937000001</v>
      </c>
      <c r="AJ57" s="300">
        <v>135521.98691999997</v>
      </c>
      <c r="AK57" s="300">
        <v>124718.37662000002</v>
      </c>
      <c r="AL57" s="300">
        <v>113688</v>
      </c>
      <c r="AM57" s="300">
        <v>102585.84970000001</v>
      </c>
      <c r="AN57" s="300">
        <v>91252</v>
      </c>
      <c r="AO57" s="300">
        <v>79872.933540000013</v>
      </c>
      <c r="AP57" s="300" t="s">
        <v>293</v>
      </c>
      <c r="AQ57" s="300">
        <v>56306</v>
      </c>
      <c r="AR57" s="300">
        <v>48071</v>
      </c>
      <c r="AS57" s="300">
        <v>36367</v>
      </c>
      <c r="AT57" s="300">
        <v>25953</v>
      </c>
      <c r="AU57" s="300">
        <v>17018</v>
      </c>
      <c r="AV57" s="300">
        <v>8209</v>
      </c>
      <c r="AW57" s="300">
        <v>4039</v>
      </c>
      <c r="AX57" s="300">
        <v>1845</v>
      </c>
      <c r="AY57" s="300">
        <v>1160</v>
      </c>
      <c r="AZ57" s="300">
        <v>1152</v>
      </c>
      <c r="BA57" s="300">
        <v>1199</v>
      </c>
      <c r="BB57" s="300">
        <v>1578</v>
      </c>
      <c r="BC57" s="300">
        <v>1645</v>
      </c>
      <c r="BD57" s="300">
        <v>2170</v>
      </c>
      <c r="BE57" s="300">
        <v>5783</v>
      </c>
    </row>
    <row r="58" spans="2:57" s="103" customFormat="1" ht="14" x14ac:dyDescent="0.3">
      <c r="B58" s="135" t="s">
        <v>551</v>
      </c>
      <c r="D58" s="981">
        <v>578.9</v>
      </c>
      <c r="E58" s="645">
        <v>523.29999999999995</v>
      </c>
      <c r="F58" s="645">
        <v>537.4</v>
      </c>
      <c r="G58" s="914">
        <v>476.6</v>
      </c>
      <c r="H58" s="645">
        <v>483.5</v>
      </c>
      <c r="I58" s="645">
        <v>448.4</v>
      </c>
      <c r="J58" s="645">
        <v>456.3</v>
      </c>
      <c r="K58" s="645">
        <v>527.29999999999995</v>
      </c>
      <c r="L58" s="645">
        <v>529.1</v>
      </c>
      <c r="M58" s="645">
        <v>609.29999999999995</v>
      </c>
      <c r="N58" s="645">
        <v>624.6</v>
      </c>
      <c r="O58" s="645">
        <v>682.6</v>
      </c>
      <c r="P58" s="645">
        <v>684.3</v>
      </c>
      <c r="Q58" s="645">
        <v>693.6</v>
      </c>
      <c r="R58" s="645">
        <v>712.1</v>
      </c>
      <c r="S58" s="645">
        <v>657.4</v>
      </c>
      <c r="T58" s="599">
        <v>657.1</v>
      </c>
      <c r="U58" s="599">
        <v>608.1</v>
      </c>
      <c r="V58" s="599">
        <v>623.70000000000005</v>
      </c>
      <c r="W58" s="599">
        <v>587.20000000000005</v>
      </c>
      <c r="X58" s="599">
        <v>591.5</v>
      </c>
      <c r="Y58" s="599">
        <v>575.70000000000005</v>
      </c>
      <c r="Z58" s="599">
        <v>542.1</v>
      </c>
      <c r="AA58" s="599">
        <v>603.6</v>
      </c>
      <c r="AB58" s="599">
        <v>687.8</v>
      </c>
      <c r="AF58" s="135" t="s">
        <v>52</v>
      </c>
      <c r="AG58" s="135"/>
      <c r="AH58" s="300">
        <v>616274</v>
      </c>
      <c r="AI58" s="300">
        <v>616214.65526000015</v>
      </c>
      <c r="AJ58" s="300">
        <v>616274.09307000006</v>
      </c>
      <c r="AK58" s="300">
        <v>616274.09323000011</v>
      </c>
      <c r="AL58" s="300">
        <v>592923</v>
      </c>
      <c r="AM58" s="300">
        <v>592923.49248000002</v>
      </c>
      <c r="AN58" s="300">
        <v>592923</v>
      </c>
      <c r="AO58" s="300">
        <v>566885.69657000003</v>
      </c>
      <c r="AP58" s="300">
        <v>687775</v>
      </c>
      <c r="AQ58" s="300">
        <v>649647</v>
      </c>
      <c r="AR58" s="300">
        <v>543641</v>
      </c>
      <c r="AS58" s="300">
        <v>529084</v>
      </c>
      <c r="AT58" s="300">
        <v>603621</v>
      </c>
      <c r="AU58" s="300">
        <v>607156</v>
      </c>
      <c r="AV58" s="300">
        <v>602623</v>
      </c>
      <c r="AW58" s="300">
        <v>593495</v>
      </c>
      <c r="AX58" s="300">
        <v>525571</v>
      </c>
      <c r="AY58" s="300">
        <v>524447</v>
      </c>
      <c r="AZ58" s="300">
        <v>562863</v>
      </c>
      <c r="BA58" s="300">
        <v>548698</v>
      </c>
      <c r="BB58" s="300">
        <v>558547</v>
      </c>
      <c r="BC58" s="300">
        <v>560788</v>
      </c>
      <c r="BD58" s="300">
        <v>572574</v>
      </c>
      <c r="BE58" s="300">
        <v>557361</v>
      </c>
    </row>
    <row r="59" spans="2:57" s="103" customFormat="1" ht="14" x14ac:dyDescent="0.3">
      <c r="B59" s="135" t="s">
        <v>552</v>
      </c>
      <c r="D59" s="981">
        <v>3.6</v>
      </c>
      <c r="E59" s="645">
        <v>3.9</v>
      </c>
      <c r="F59" s="645">
        <v>0.5</v>
      </c>
      <c r="G59" s="914">
        <v>0.5</v>
      </c>
      <c r="H59" s="645">
        <v>0.5</v>
      </c>
      <c r="I59" s="645">
        <v>0.6</v>
      </c>
      <c r="J59" s="645">
        <v>1</v>
      </c>
      <c r="K59" s="645">
        <v>7.4</v>
      </c>
      <c r="L59" s="645">
        <v>7</v>
      </c>
      <c r="M59" s="645">
        <v>6.7</v>
      </c>
      <c r="N59" s="645">
        <v>5.9</v>
      </c>
      <c r="O59" s="645">
        <v>5.8</v>
      </c>
      <c r="P59" s="645">
        <v>5.7</v>
      </c>
      <c r="Q59" s="645">
        <v>5.4</v>
      </c>
      <c r="R59" s="645">
        <v>5.4</v>
      </c>
      <c r="S59" s="645">
        <v>4.2</v>
      </c>
      <c r="T59" s="599">
        <v>5.4</v>
      </c>
      <c r="U59" s="599">
        <v>4.5</v>
      </c>
      <c r="V59" s="599">
        <v>19.2</v>
      </c>
      <c r="W59" s="599">
        <v>19.2</v>
      </c>
      <c r="X59" s="599">
        <v>20.5</v>
      </c>
      <c r="Y59" s="599">
        <v>22.5</v>
      </c>
      <c r="Z59" s="599">
        <v>26.4</v>
      </c>
      <c r="AA59" s="599">
        <v>29.4</v>
      </c>
      <c r="AB59" s="599">
        <v>8.4</v>
      </c>
      <c r="AF59" s="135" t="s">
        <v>53</v>
      </c>
      <c r="AG59" s="135"/>
      <c r="AH59" s="300">
        <v>85</v>
      </c>
      <c r="AI59" s="300">
        <v>85</v>
      </c>
      <c r="AJ59" s="300">
        <v>85</v>
      </c>
      <c r="AK59" s="300">
        <v>85</v>
      </c>
      <c r="AL59" s="300">
        <v>22854</v>
      </c>
      <c r="AM59" s="300">
        <v>8491.8284299999996</v>
      </c>
      <c r="AN59" s="300">
        <v>9307</v>
      </c>
      <c r="AO59" s="300">
        <v>8415.8284299999996</v>
      </c>
      <c r="AP59" s="300" t="s">
        <v>294</v>
      </c>
      <c r="AQ59" s="300">
        <v>8416</v>
      </c>
      <c r="AR59" s="300">
        <v>23220</v>
      </c>
      <c r="AS59" s="300">
        <v>24197</v>
      </c>
      <c r="AT59" s="300">
        <v>28886</v>
      </c>
      <c r="AU59" s="300">
        <v>28443</v>
      </c>
      <c r="AV59" s="300">
        <v>28502</v>
      </c>
      <c r="AW59" s="300">
        <v>28067</v>
      </c>
      <c r="AX59" s="300">
        <v>26420</v>
      </c>
      <c r="AY59" s="300">
        <v>25974</v>
      </c>
      <c r="AZ59" s="300">
        <v>24079</v>
      </c>
      <c r="BA59" s="300">
        <v>24375</v>
      </c>
      <c r="BB59" s="300">
        <v>22446</v>
      </c>
      <c r="BC59" s="300">
        <v>22235</v>
      </c>
      <c r="BD59" s="300">
        <v>22954</v>
      </c>
      <c r="BE59" s="300">
        <v>22188</v>
      </c>
    </row>
    <row r="60" spans="2:57" s="103" customFormat="1" ht="14" x14ac:dyDescent="0.3">
      <c r="B60" s="135" t="s">
        <v>563</v>
      </c>
      <c r="D60" s="981">
        <v>93</v>
      </c>
      <c r="E60" s="768">
        <v>91.9</v>
      </c>
      <c r="F60" s="768">
        <v>90.2</v>
      </c>
      <c r="G60" s="916">
        <v>95.4</v>
      </c>
      <c r="H60" s="768">
        <v>94.5</v>
      </c>
      <c r="I60" s="768">
        <v>95.8</v>
      </c>
      <c r="J60" s="768">
        <v>90.8</v>
      </c>
      <c r="K60" s="768">
        <v>93.8</v>
      </c>
      <c r="L60" s="768">
        <v>93.3</v>
      </c>
      <c r="M60" s="768">
        <v>91.6</v>
      </c>
      <c r="N60" s="768">
        <v>89.4</v>
      </c>
      <c r="O60" s="768">
        <v>90</v>
      </c>
      <c r="P60" s="768">
        <v>90.7</v>
      </c>
      <c r="Q60" s="768">
        <v>85.5</v>
      </c>
      <c r="R60" s="768">
        <v>87.1</v>
      </c>
      <c r="S60" s="768">
        <v>87.2</v>
      </c>
      <c r="T60" s="602">
        <v>92.3</v>
      </c>
      <c r="U60" s="602">
        <v>89.9</v>
      </c>
      <c r="V60" s="602">
        <v>89.6</v>
      </c>
      <c r="W60" s="602">
        <v>88.3</v>
      </c>
      <c r="X60" s="602">
        <v>88.5</v>
      </c>
      <c r="Y60" s="602">
        <v>107.4</v>
      </c>
      <c r="Z60" s="602">
        <v>106.7</v>
      </c>
      <c r="AA60" s="602">
        <v>118.3</v>
      </c>
      <c r="AB60" s="602">
        <v>2.2999999999999998</v>
      </c>
      <c r="AF60" s="136" t="s">
        <v>183</v>
      </c>
      <c r="AG60" s="135"/>
      <c r="AH60" s="138">
        <v>0</v>
      </c>
      <c r="AI60" s="138">
        <v>0</v>
      </c>
      <c r="AJ60" s="138">
        <v>0</v>
      </c>
      <c r="AK60" s="138">
        <v>0</v>
      </c>
      <c r="AL60" s="138">
        <v>0</v>
      </c>
      <c r="AM60" s="138">
        <v>0</v>
      </c>
      <c r="AN60" s="138">
        <v>0</v>
      </c>
      <c r="AO60" s="138">
        <v>0</v>
      </c>
      <c r="AP60" s="138" t="s">
        <v>18</v>
      </c>
      <c r="AQ60" s="138">
        <v>0</v>
      </c>
      <c r="AR60" s="300">
        <v>146518</v>
      </c>
      <c r="AS60" s="300">
        <v>148994</v>
      </c>
      <c r="AT60" s="300">
        <v>155198</v>
      </c>
      <c r="AU60" s="300" t="s">
        <v>18</v>
      </c>
      <c r="AV60" s="300" t="s">
        <v>18</v>
      </c>
      <c r="AW60" s="300">
        <v>0</v>
      </c>
      <c r="AX60" s="300">
        <v>1042</v>
      </c>
      <c r="AY60" s="300">
        <v>901</v>
      </c>
      <c r="AZ60" s="300">
        <v>0</v>
      </c>
      <c r="BA60" s="300">
        <v>0</v>
      </c>
      <c r="BB60" s="300">
        <v>0</v>
      </c>
      <c r="BD60" s="103">
        <v>1431</v>
      </c>
      <c r="BE60" s="300">
        <v>89</v>
      </c>
    </row>
    <row r="61" spans="2:57" s="103" customFormat="1" ht="14" x14ac:dyDescent="0.3">
      <c r="B61" s="135" t="s">
        <v>554</v>
      </c>
      <c r="D61" s="987"/>
      <c r="E61" s="768"/>
      <c r="F61" s="768">
        <v>0.1</v>
      </c>
      <c r="G61" s="916">
        <v>0</v>
      </c>
      <c r="H61" s="768"/>
      <c r="I61" s="768"/>
      <c r="J61" s="768"/>
      <c r="K61" s="768"/>
      <c r="L61" s="768"/>
      <c r="M61" s="768"/>
      <c r="N61" s="768"/>
      <c r="O61" s="768"/>
      <c r="P61" s="768"/>
      <c r="Q61" s="768">
        <v>0.1</v>
      </c>
      <c r="R61" s="768">
        <v>0.1</v>
      </c>
      <c r="S61" s="768">
        <v>1.3</v>
      </c>
      <c r="T61" s="602" t="s">
        <v>18</v>
      </c>
      <c r="U61" s="602">
        <v>0.9</v>
      </c>
      <c r="V61" s="602">
        <v>0.6</v>
      </c>
      <c r="W61" s="602">
        <v>0.3</v>
      </c>
      <c r="X61" s="602">
        <v>1.8</v>
      </c>
      <c r="Y61" s="602">
        <v>0.3</v>
      </c>
      <c r="Z61" s="602">
        <v>1</v>
      </c>
      <c r="AA61" s="602" t="s">
        <v>18</v>
      </c>
      <c r="AB61" s="602" t="s">
        <v>18</v>
      </c>
      <c r="AF61" s="135" t="s">
        <v>54</v>
      </c>
      <c r="AG61" s="135"/>
      <c r="AH61" s="138">
        <v>3041</v>
      </c>
      <c r="AI61" s="138">
        <v>2953.3477600000001</v>
      </c>
      <c r="AJ61" s="138">
        <v>2848.2000899999998</v>
      </c>
      <c r="AK61" s="138">
        <v>2766.16743</v>
      </c>
      <c r="AL61" s="138">
        <v>2577</v>
      </c>
      <c r="AM61" s="138">
        <v>2518.9362000000001</v>
      </c>
      <c r="AN61" s="138">
        <v>2465</v>
      </c>
      <c r="AO61" s="138">
        <v>2419.0591600000002</v>
      </c>
      <c r="AP61" s="138" t="s">
        <v>295</v>
      </c>
      <c r="AQ61" s="138">
        <v>1782</v>
      </c>
      <c r="AR61" s="138">
        <v>116012</v>
      </c>
      <c r="AS61" s="138">
        <v>115834</v>
      </c>
      <c r="AT61" s="138">
        <v>118353</v>
      </c>
      <c r="AU61" s="138">
        <v>115104</v>
      </c>
      <c r="AV61" s="138">
        <v>100788</v>
      </c>
      <c r="AW61" s="138">
        <v>105116</v>
      </c>
      <c r="AX61" s="138">
        <v>106675</v>
      </c>
      <c r="AY61" s="138">
        <v>101610</v>
      </c>
      <c r="AZ61" s="138">
        <v>105359</v>
      </c>
      <c r="BA61" s="138">
        <v>108921</v>
      </c>
      <c r="BB61" s="138">
        <v>107418</v>
      </c>
      <c r="BC61" s="138">
        <v>107298</v>
      </c>
      <c r="BD61" s="138">
        <v>100243</v>
      </c>
      <c r="BE61" s="300">
        <v>99434</v>
      </c>
    </row>
    <row r="62" spans="2:57" s="103" customFormat="1" ht="14" x14ac:dyDescent="0.3">
      <c r="B62" s="860" t="s">
        <v>55</v>
      </c>
      <c r="C62" s="767"/>
      <c r="D62" s="988">
        <v>2784.2</v>
      </c>
      <c r="E62" s="769">
        <v>2576.1999999999998</v>
      </c>
      <c r="F62" s="769">
        <v>2529.3999999999996</v>
      </c>
      <c r="G62" s="917">
        <f>SUM(G55:G61)</f>
        <v>2550.9</v>
      </c>
      <c r="H62" s="769">
        <f>SUM(H55:H61)</f>
        <v>2344.6000000000004</v>
      </c>
      <c r="I62" s="769">
        <f>SUM(I55:I61)</f>
        <v>2461.9</v>
      </c>
      <c r="J62" s="769">
        <f>SUM(J55:J61)</f>
        <v>2534.6000000000004</v>
      </c>
      <c r="K62" s="769">
        <v>2725.8</v>
      </c>
      <c r="L62" s="769" t="s">
        <v>760</v>
      </c>
      <c r="M62" s="769">
        <v>2924.7</v>
      </c>
      <c r="N62" s="769" t="s">
        <v>742</v>
      </c>
      <c r="O62" s="769">
        <v>2982.3</v>
      </c>
      <c r="P62" s="769" t="s">
        <v>691</v>
      </c>
      <c r="Q62" s="769" t="s">
        <v>672</v>
      </c>
      <c r="R62" s="769">
        <v>3284.1</v>
      </c>
      <c r="S62" s="769" t="s">
        <v>701</v>
      </c>
      <c r="T62" s="603">
        <v>3115.9</v>
      </c>
      <c r="U62" s="603" t="s">
        <v>619</v>
      </c>
      <c r="V62" s="603">
        <v>2624.5</v>
      </c>
      <c r="W62" s="603">
        <f>SUM(W55:W61)</f>
        <v>2614.9000000000005</v>
      </c>
      <c r="X62" s="603">
        <v>1969.1</v>
      </c>
      <c r="Y62" s="603">
        <v>2110.9</v>
      </c>
      <c r="Z62" s="603">
        <v>2092.6</v>
      </c>
      <c r="AA62" s="603">
        <v>1586.1</v>
      </c>
      <c r="AB62" s="603">
        <v>1165.4000000000001</v>
      </c>
      <c r="AF62" s="102" t="s">
        <v>55</v>
      </c>
      <c r="AG62" s="102"/>
      <c r="AH62" s="304">
        <v>1383172</v>
      </c>
      <c r="AI62" s="304">
        <v>1336850.3873400001</v>
      </c>
      <c r="AJ62" s="304">
        <v>1293213.4376265649</v>
      </c>
      <c r="AK62" s="304">
        <v>1226143.9717399999</v>
      </c>
      <c r="AL62" s="304">
        <v>1166736</v>
      </c>
      <c r="AM62" s="304">
        <v>1085967.9818000002</v>
      </c>
      <c r="AN62" s="304">
        <v>1022286</v>
      </c>
      <c r="AO62" s="304">
        <v>1049389.6234800001</v>
      </c>
      <c r="AP62" s="304">
        <v>1165414</v>
      </c>
      <c r="AQ62" s="304">
        <f>SUM(AQ55:AQ61)</f>
        <v>1160967</v>
      </c>
      <c r="AR62" s="304">
        <v>1682148</v>
      </c>
      <c r="AS62" s="304">
        <v>1530172</v>
      </c>
      <c r="AT62" s="304">
        <f>SUM(AT55:AT61)</f>
        <v>1586088</v>
      </c>
      <c r="AU62" s="304">
        <v>1536114</v>
      </c>
      <c r="AV62" s="304">
        <v>1566598</v>
      </c>
      <c r="AW62" s="304">
        <v>1649774</v>
      </c>
      <c r="AX62" s="304">
        <f>SUM(AX55:AX61)</f>
        <v>2076081</v>
      </c>
      <c r="AY62" s="304">
        <v>1983629</v>
      </c>
      <c r="AZ62" s="304">
        <f>SUM(AZ55:AZ61)</f>
        <v>1958311</v>
      </c>
      <c r="BA62" s="304">
        <f>SUM(BA55:BA61)</f>
        <v>1889291</v>
      </c>
      <c r="BB62" s="304">
        <v>2093673</v>
      </c>
      <c r="BC62" s="304">
        <f>SUM(BC55:BC61)</f>
        <v>2039748</v>
      </c>
      <c r="BD62" s="304">
        <f>SUM(BD55:BD61)</f>
        <v>1999997</v>
      </c>
      <c r="BE62" s="304">
        <f>SUM(BE55:BE61)</f>
        <v>1908013</v>
      </c>
    </row>
    <row r="63" spans="2:57" x14ac:dyDescent="0.35">
      <c r="B63" s="12"/>
      <c r="D63" s="983"/>
      <c r="E63" s="744"/>
      <c r="F63" s="744"/>
      <c r="G63" s="918"/>
      <c r="H63" s="744"/>
      <c r="I63" s="744"/>
      <c r="J63" s="744"/>
      <c r="K63" s="744"/>
      <c r="L63" s="744"/>
      <c r="M63" s="744"/>
      <c r="N63" s="744"/>
      <c r="O63" s="744"/>
      <c r="P63" s="744"/>
      <c r="Q63" s="744"/>
      <c r="R63" s="744"/>
      <c r="S63" s="744"/>
      <c r="T63" s="107"/>
      <c r="U63" s="107"/>
      <c r="V63" s="107"/>
      <c r="W63" s="107"/>
      <c r="X63" s="107"/>
      <c r="Y63" s="107"/>
      <c r="Z63" s="107"/>
      <c r="AA63" s="107"/>
      <c r="AB63" s="107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</row>
    <row r="64" spans="2:57" s="103" customFormat="1" ht="14" x14ac:dyDescent="0.3">
      <c r="B64" s="102" t="s">
        <v>56</v>
      </c>
      <c r="D64" s="982"/>
      <c r="E64" s="744"/>
      <c r="F64" s="744"/>
      <c r="G64" s="918"/>
      <c r="H64" s="744"/>
      <c r="I64" s="744"/>
      <c r="J64" s="744"/>
      <c r="K64" s="744"/>
      <c r="L64" s="744"/>
      <c r="M64" s="744"/>
      <c r="N64" s="744"/>
      <c r="O64" s="744"/>
      <c r="P64" s="744"/>
      <c r="Q64" s="744"/>
      <c r="R64" s="744"/>
      <c r="S64" s="744"/>
      <c r="T64" s="107"/>
      <c r="U64" s="107"/>
      <c r="V64" s="107"/>
      <c r="W64" s="107"/>
      <c r="X64" s="107"/>
      <c r="Y64" s="107"/>
      <c r="Z64" s="107"/>
      <c r="AA64" s="107"/>
      <c r="AB64" s="107"/>
      <c r="AF64" s="102" t="s">
        <v>56</v>
      </c>
      <c r="AG64" s="102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</row>
    <row r="65" spans="1:57" s="103" customFormat="1" ht="14" x14ac:dyDescent="0.3">
      <c r="B65" s="137" t="s">
        <v>549</v>
      </c>
      <c r="D65" s="981">
        <v>804.09999999999991</v>
      </c>
      <c r="E65" s="645">
        <v>724.2</v>
      </c>
      <c r="F65" s="645">
        <v>782.7</v>
      </c>
      <c r="G65" s="914">
        <v>741.2</v>
      </c>
      <c r="H65" s="645">
        <v>660.7</v>
      </c>
      <c r="I65" s="645">
        <v>686.5</v>
      </c>
      <c r="J65" s="645">
        <v>641.70000000000005</v>
      </c>
      <c r="K65" s="645">
        <v>629.70000000000005</v>
      </c>
      <c r="L65" s="645">
        <v>473.9</v>
      </c>
      <c r="M65" s="645">
        <v>616.9</v>
      </c>
      <c r="N65" s="645">
        <v>634.9</v>
      </c>
      <c r="O65" s="645">
        <v>484.4</v>
      </c>
      <c r="P65" s="645">
        <v>478.5</v>
      </c>
      <c r="Q65" s="645">
        <v>472.2</v>
      </c>
      <c r="R65" s="645">
        <v>410</v>
      </c>
      <c r="S65" s="645">
        <v>431.7</v>
      </c>
      <c r="T65" s="599">
        <v>421.3</v>
      </c>
      <c r="U65" s="599">
        <v>379.5</v>
      </c>
      <c r="V65" s="599">
        <v>379.1</v>
      </c>
      <c r="W65" s="599">
        <v>377.6</v>
      </c>
      <c r="X65" s="599">
        <v>270.5</v>
      </c>
      <c r="Y65" s="599">
        <v>297.7</v>
      </c>
      <c r="Z65" s="599">
        <v>376</v>
      </c>
      <c r="AA65" s="599">
        <v>319</v>
      </c>
      <c r="AB65" s="599">
        <v>219.9</v>
      </c>
      <c r="AF65" s="137" t="s">
        <v>57</v>
      </c>
      <c r="AG65" s="137"/>
      <c r="AH65" s="300">
        <v>96202</v>
      </c>
      <c r="AI65" s="300">
        <v>67328.171229999993</v>
      </c>
      <c r="AJ65" s="300">
        <v>68949.243929999997</v>
      </c>
      <c r="AK65" s="300">
        <v>98647.091640000013</v>
      </c>
      <c r="AL65" s="300">
        <v>73217</v>
      </c>
      <c r="AM65" s="300">
        <v>64783.792199999996</v>
      </c>
      <c r="AN65" s="300">
        <v>64502</v>
      </c>
      <c r="AO65" s="300">
        <v>76337.043260000006</v>
      </c>
      <c r="AP65" s="300" t="s">
        <v>296</v>
      </c>
      <c r="AQ65" s="300">
        <v>98705</v>
      </c>
      <c r="AR65" s="300">
        <v>142208</v>
      </c>
      <c r="AS65" s="300">
        <v>279640</v>
      </c>
      <c r="AT65" s="300">
        <v>253592</v>
      </c>
      <c r="AU65" s="300">
        <v>299292</v>
      </c>
      <c r="AV65" s="300">
        <v>269768</v>
      </c>
      <c r="AW65" s="300">
        <v>194783</v>
      </c>
      <c r="AX65" s="300">
        <v>197803</v>
      </c>
      <c r="AY65" s="300">
        <v>235710</v>
      </c>
      <c r="AZ65" s="300">
        <v>207723</v>
      </c>
      <c r="BA65" s="300">
        <v>215572</v>
      </c>
      <c r="BB65" s="300">
        <v>249701</v>
      </c>
      <c r="BC65" s="300">
        <v>244166</v>
      </c>
      <c r="BD65" s="300">
        <v>248287</v>
      </c>
      <c r="BE65" s="300">
        <v>248540</v>
      </c>
    </row>
    <row r="66" spans="1:57" s="103" customFormat="1" ht="15" customHeight="1" x14ac:dyDescent="0.3">
      <c r="B66" s="137" t="s">
        <v>553</v>
      </c>
      <c r="D66" s="981">
        <v>844.4</v>
      </c>
      <c r="E66" s="645">
        <v>958.6</v>
      </c>
      <c r="F66" s="645">
        <v>798.2</v>
      </c>
      <c r="G66" s="914">
        <v>775.2</v>
      </c>
      <c r="H66" s="645">
        <v>803.8</v>
      </c>
      <c r="I66" s="645">
        <v>693.6</v>
      </c>
      <c r="J66" s="645">
        <v>679.4</v>
      </c>
      <c r="K66" s="645">
        <v>588.20000000000005</v>
      </c>
      <c r="L66" s="645">
        <v>639</v>
      </c>
      <c r="M66" s="645">
        <v>392.2</v>
      </c>
      <c r="N66" s="645">
        <v>357.4</v>
      </c>
      <c r="O66" s="645">
        <v>360.5</v>
      </c>
      <c r="P66" s="645">
        <v>347.5</v>
      </c>
      <c r="Q66" s="645">
        <v>306.7</v>
      </c>
      <c r="R66" s="645">
        <v>355</v>
      </c>
      <c r="S66" s="645">
        <v>427.5</v>
      </c>
      <c r="T66" s="599">
        <v>412.2</v>
      </c>
      <c r="U66" s="599">
        <v>378.4</v>
      </c>
      <c r="V66" s="599">
        <v>380.5</v>
      </c>
      <c r="W66" s="599">
        <v>446</v>
      </c>
      <c r="X66" s="599">
        <v>499.4</v>
      </c>
      <c r="Y66" s="599">
        <v>445.9</v>
      </c>
      <c r="Z66" s="599">
        <v>376</v>
      </c>
      <c r="AA66" s="599">
        <v>380.7</v>
      </c>
      <c r="AB66" s="599">
        <v>248.1</v>
      </c>
      <c r="AF66" s="137" t="s">
        <v>58</v>
      </c>
      <c r="AG66" s="137"/>
      <c r="AH66" s="300">
        <v>118668</v>
      </c>
      <c r="AI66" s="300">
        <v>123180.83870000001</v>
      </c>
      <c r="AJ66" s="300">
        <v>127884.12599521199</v>
      </c>
      <c r="AK66" s="300">
        <v>122631.10810000006</v>
      </c>
      <c r="AL66" s="300">
        <v>115790</v>
      </c>
      <c r="AM66" s="300">
        <v>124631.39553999998</v>
      </c>
      <c r="AN66" s="300">
        <v>131558</v>
      </c>
      <c r="AO66" s="300">
        <v>128291.37931999999</v>
      </c>
      <c r="AP66" s="300" t="s">
        <v>297</v>
      </c>
      <c r="AQ66" s="300">
        <v>93645</v>
      </c>
      <c r="AR66" s="300">
        <v>86264</v>
      </c>
      <c r="AS66" s="300">
        <v>73983</v>
      </c>
      <c r="AT66" s="300">
        <v>65416</v>
      </c>
      <c r="AU66" s="300">
        <v>58700</v>
      </c>
      <c r="AV66" s="300">
        <v>70409</v>
      </c>
      <c r="AW66" s="300">
        <v>67115</v>
      </c>
      <c r="AX66" s="300">
        <v>59567</v>
      </c>
      <c r="AY66" s="300">
        <v>58979</v>
      </c>
      <c r="AZ66" s="300">
        <v>49300</v>
      </c>
      <c r="BA66" s="300">
        <v>49488</v>
      </c>
      <c r="BB66" s="300">
        <v>48040</v>
      </c>
      <c r="BC66" s="300">
        <v>43390</v>
      </c>
      <c r="BD66" s="300">
        <v>32640</v>
      </c>
      <c r="BE66" s="300">
        <v>27659</v>
      </c>
    </row>
    <row r="67" spans="1:57" s="103" customFormat="1" ht="15.75" customHeight="1" x14ac:dyDescent="0.3">
      <c r="B67" s="137" t="s">
        <v>550</v>
      </c>
      <c r="D67" s="981">
        <v>141.30000000000001</v>
      </c>
      <c r="E67" s="645">
        <v>170.9</v>
      </c>
      <c r="F67" s="645">
        <v>169.3</v>
      </c>
      <c r="G67" s="914">
        <v>116.8</v>
      </c>
      <c r="H67" s="645">
        <v>143</v>
      </c>
      <c r="I67" s="645">
        <v>98.6</v>
      </c>
      <c r="J67" s="645">
        <v>150.9</v>
      </c>
      <c r="K67" s="645">
        <v>179.5</v>
      </c>
      <c r="L67" s="645">
        <v>221.4</v>
      </c>
      <c r="M67" s="645">
        <v>99.7</v>
      </c>
      <c r="N67" s="645">
        <v>196.3</v>
      </c>
      <c r="O67" s="645">
        <v>135.1</v>
      </c>
      <c r="P67" s="645">
        <v>133.5</v>
      </c>
      <c r="Q67" s="645">
        <v>187.6</v>
      </c>
      <c r="R67" s="645">
        <v>144</v>
      </c>
      <c r="S67" s="645">
        <v>96.3</v>
      </c>
      <c r="T67" s="599">
        <v>181.5</v>
      </c>
      <c r="U67" s="599">
        <v>74.900000000000006</v>
      </c>
      <c r="V67" s="599">
        <v>126.6</v>
      </c>
      <c r="W67" s="599">
        <v>94.7</v>
      </c>
      <c r="X67" s="599">
        <v>177.6</v>
      </c>
      <c r="Y67" s="599">
        <v>79.099999999999994</v>
      </c>
      <c r="Z67" s="599">
        <v>45.8</v>
      </c>
      <c r="AA67" s="599">
        <v>91.3</v>
      </c>
      <c r="AB67" s="599">
        <v>66.7</v>
      </c>
      <c r="AF67" s="136" t="s">
        <v>316</v>
      </c>
      <c r="AG67" s="136"/>
      <c r="AH67" s="300">
        <v>682149</v>
      </c>
      <c r="AI67" s="300">
        <v>657269.67114000022</v>
      </c>
      <c r="AJ67" s="300">
        <v>642391.60632000002</v>
      </c>
      <c r="AK67" s="300">
        <v>661133.4539699998</v>
      </c>
      <c r="AL67" s="300">
        <v>675841</v>
      </c>
      <c r="AM67" s="300">
        <v>655737.57039999997</v>
      </c>
      <c r="AN67" s="300">
        <v>528958</v>
      </c>
      <c r="AO67" s="300">
        <v>528794.35393999994</v>
      </c>
      <c r="AP67" s="300" t="s">
        <v>298</v>
      </c>
      <c r="AQ67" s="300">
        <v>506228</v>
      </c>
      <c r="AR67" s="300">
        <v>780608</v>
      </c>
      <c r="AS67" s="300">
        <v>654209</v>
      </c>
      <c r="AT67" s="300">
        <v>739509</v>
      </c>
      <c r="AU67" s="300">
        <v>642162</v>
      </c>
      <c r="AV67" s="300">
        <v>580735</v>
      </c>
      <c r="AW67" s="300">
        <v>597029</v>
      </c>
      <c r="AX67" s="300">
        <v>670021</v>
      </c>
      <c r="AY67" s="300">
        <v>601685</v>
      </c>
      <c r="AZ67" s="300">
        <v>595359</v>
      </c>
      <c r="BA67" s="300">
        <v>629768</v>
      </c>
      <c r="BB67" s="300">
        <v>749736</v>
      </c>
      <c r="BC67" s="300">
        <v>692529</v>
      </c>
      <c r="BD67" s="300">
        <v>728662</v>
      </c>
      <c r="BE67" s="300">
        <v>766062</v>
      </c>
    </row>
    <row r="68" spans="1:57" s="103" customFormat="1" ht="14" x14ac:dyDescent="0.3">
      <c r="B68" s="137" t="s">
        <v>551</v>
      </c>
      <c r="D68" s="981">
        <v>170.2</v>
      </c>
      <c r="E68" s="645">
        <v>166.2</v>
      </c>
      <c r="F68" s="645">
        <v>180.4</v>
      </c>
      <c r="G68" s="914">
        <v>164.1</v>
      </c>
      <c r="H68" s="645">
        <v>156.69999999999999</v>
      </c>
      <c r="I68" s="645">
        <v>153.69999999999999</v>
      </c>
      <c r="J68" s="645">
        <v>168.2</v>
      </c>
      <c r="K68" s="645">
        <v>142.30000000000001</v>
      </c>
      <c r="L68" s="645">
        <v>127.3</v>
      </c>
      <c r="M68" s="645">
        <v>144.6</v>
      </c>
      <c r="N68" s="645">
        <v>149.9</v>
      </c>
      <c r="O68" s="645">
        <v>132.6</v>
      </c>
      <c r="P68" s="645">
        <v>116.3</v>
      </c>
      <c r="Q68" s="645">
        <v>133</v>
      </c>
      <c r="R68" s="645">
        <v>149.30000000000001</v>
      </c>
      <c r="S68" s="645">
        <v>143.6</v>
      </c>
      <c r="T68" s="599">
        <v>127.1</v>
      </c>
      <c r="U68" s="599">
        <v>130.69999999999999</v>
      </c>
      <c r="V68" s="599">
        <v>148.4</v>
      </c>
      <c r="W68" s="599">
        <v>136.4</v>
      </c>
      <c r="X68" s="599">
        <v>115.5</v>
      </c>
      <c r="Y68" s="599">
        <v>108.5</v>
      </c>
      <c r="Z68" s="599">
        <v>103.5</v>
      </c>
      <c r="AA68" s="599">
        <v>100.4</v>
      </c>
      <c r="AB68" s="599">
        <v>338.6</v>
      </c>
      <c r="AF68" s="137" t="s">
        <v>59</v>
      </c>
      <c r="AG68" s="137"/>
      <c r="AH68" s="300">
        <v>100169</v>
      </c>
      <c r="AI68" s="300">
        <v>106654.90492000004</v>
      </c>
      <c r="AJ68" s="300">
        <v>108819.59183000002</v>
      </c>
      <c r="AK68" s="300">
        <v>165900.74825134058</v>
      </c>
      <c r="AL68" s="300">
        <v>176461</v>
      </c>
      <c r="AM68" s="300">
        <v>105453.18287999998</v>
      </c>
      <c r="AN68" s="300">
        <v>94047</v>
      </c>
      <c r="AO68" s="300">
        <v>98949.848939999996</v>
      </c>
      <c r="AP68" s="300">
        <v>338618</v>
      </c>
      <c r="AQ68" s="300">
        <v>143346</v>
      </c>
      <c r="AR68" s="300">
        <v>107531</v>
      </c>
      <c r="AS68" s="300">
        <v>100837</v>
      </c>
      <c r="AT68" s="300">
        <v>100383</v>
      </c>
      <c r="AU68" s="300">
        <v>109353</v>
      </c>
      <c r="AV68" s="300">
        <v>116743</v>
      </c>
      <c r="AW68" s="300">
        <v>105786</v>
      </c>
      <c r="AX68" s="300">
        <v>99256</v>
      </c>
      <c r="AY68" s="300">
        <v>111996</v>
      </c>
      <c r="AZ68" s="300">
        <v>121912</v>
      </c>
      <c r="BA68" s="300">
        <v>115135</v>
      </c>
      <c r="BB68" s="300">
        <v>104006</v>
      </c>
      <c r="BC68" s="300">
        <v>118060</v>
      </c>
      <c r="BD68" s="300">
        <v>136677</v>
      </c>
      <c r="BE68" s="300">
        <v>123563</v>
      </c>
    </row>
    <row r="69" spans="1:57" s="103" customFormat="1" ht="14" x14ac:dyDescent="0.3">
      <c r="B69" s="137" t="s">
        <v>552</v>
      </c>
      <c r="D69" s="981">
        <v>17.7</v>
      </c>
      <c r="E69" s="645">
        <v>13.8</v>
      </c>
      <c r="F69" s="645">
        <v>19</v>
      </c>
      <c r="G69" s="914">
        <v>20.5</v>
      </c>
      <c r="H69" s="645">
        <v>21.4</v>
      </c>
      <c r="I69" s="645">
        <v>32.6</v>
      </c>
      <c r="J69" s="645">
        <v>34.9</v>
      </c>
      <c r="K69" s="645">
        <v>24.8</v>
      </c>
      <c r="L69" s="645">
        <v>23.3</v>
      </c>
      <c r="M69" s="645">
        <v>19.899999999999999</v>
      </c>
      <c r="N69" s="645">
        <v>18</v>
      </c>
      <c r="O69" s="645">
        <v>16</v>
      </c>
      <c r="P69" s="645">
        <v>24.1</v>
      </c>
      <c r="Q69" s="645">
        <v>38.5</v>
      </c>
      <c r="R69" s="645">
        <v>38.200000000000003</v>
      </c>
      <c r="S69" s="645">
        <v>40</v>
      </c>
      <c r="T69" s="599">
        <v>45.6</v>
      </c>
      <c r="U69" s="599">
        <v>45.5</v>
      </c>
      <c r="V69" s="599">
        <v>54</v>
      </c>
      <c r="W69" s="599">
        <v>53</v>
      </c>
      <c r="X69" s="599">
        <v>56.9</v>
      </c>
      <c r="Y69" s="599">
        <v>59.7</v>
      </c>
      <c r="Z69" s="599">
        <v>25</v>
      </c>
      <c r="AA69" s="599">
        <v>17.899999999999999</v>
      </c>
      <c r="AB69" s="599">
        <v>24.2</v>
      </c>
      <c r="AF69" s="137" t="s">
        <v>62</v>
      </c>
      <c r="AG69" s="137"/>
      <c r="AH69" s="300">
        <v>936</v>
      </c>
      <c r="AI69" s="300">
        <v>863.43299999999999</v>
      </c>
      <c r="AJ69" s="300">
        <v>342.61399999999998</v>
      </c>
      <c r="AK69" s="300">
        <v>678.07600000000002</v>
      </c>
      <c r="AL69" s="300">
        <v>244</v>
      </c>
      <c r="AM69" s="300">
        <v>140.38800000000001</v>
      </c>
      <c r="AN69" s="300">
        <v>514</v>
      </c>
      <c r="AO69" s="300">
        <v>1336.164</v>
      </c>
      <c r="AP69" s="300" t="s">
        <v>299</v>
      </c>
      <c r="AQ69" s="300">
        <v>19496</v>
      </c>
      <c r="AR69" s="300">
        <v>23328</v>
      </c>
      <c r="AS69" s="300">
        <v>790</v>
      </c>
      <c r="AT69" s="300">
        <v>17856</v>
      </c>
      <c r="AU69" s="300">
        <v>19257</v>
      </c>
      <c r="AV69" s="300">
        <v>16596</v>
      </c>
      <c r="AW69" s="300">
        <v>16171</v>
      </c>
      <c r="AX69" s="300">
        <v>24950</v>
      </c>
      <c r="AY69" s="300">
        <v>23624</v>
      </c>
      <c r="AZ69" s="300">
        <v>24891</v>
      </c>
      <c r="BA69" s="300">
        <v>59527</v>
      </c>
      <c r="BB69" s="300">
        <v>59726</v>
      </c>
      <c r="BC69" s="300">
        <v>60781</v>
      </c>
      <c r="BD69" s="300">
        <v>54711</v>
      </c>
      <c r="BE69" s="300">
        <v>49177</v>
      </c>
    </row>
    <row r="70" spans="1:57" s="103" customFormat="1" ht="14" x14ac:dyDescent="0.3">
      <c r="B70" s="137" t="s">
        <v>554</v>
      </c>
      <c r="D70" s="981">
        <v>355.6</v>
      </c>
      <c r="E70" s="645">
        <v>393.9</v>
      </c>
      <c r="F70" s="645">
        <v>325.7</v>
      </c>
      <c r="G70" s="914">
        <v>321.7</v>
      </c>
      <c r="H70" s="645">
        <v>297.10000000000002</v>
      </c>
      <c r="I70" s="645">
        <v>308.5</v>
      </c>
      <c r="J70" s="645">
        <v>278</v>
      </c>
      <c r="K70" s="645">
        <v>259.10000000000002</v>
      </c>
      <c r="L70" s="645">
        <v>254.1</v>
      </c>
      <c r="M70" s="645">
        <v>260.10000000000002</v>
      </c>
      <c r="N70" s="645">
        <v>266.39999999999998</v>
      </c>
      <c r="O70" s="645">
        <v>255.9</v>
      </c>
      <c r="P70" s="645">
        <v>286.2</v>
      </c>
      <c r="Q70" s="645">
        <v>259.10000000000002</v>
      </c>
      <c r="R70" s="645">
        <v>239.4</v>
      </c>
      <c r="S70" s="645">
        <v>271</v>
      </c>
      <c r="T70" s="599">
        <v>264.39999999999998</v>
      </c>
      <c r="U70" s="599">
        <v>270.39999999999998</v>
      </c>
      <c r="V70" s="599">
        <v>316.7</v>
      </c>
      <c r="W70" s="599">
        <v>273.3</v>
      </c>
      <c r="X70" s="599">
        <v>233.8</v>
      </c>
      <c r="Y70" s="599">
        <v>226.7</v>
      </c>
      <c r="Z70" s="599">
        <v>249.8</v>
      </c>
      <c r="AA70" s="599">
        <v>273.10000000000002</v>
      </c>
      <c r="AB70" s="599">
        <v>233.6</v>
      </c>
      <c r="AF70" s="137" t="s">
        <v>61</v>
      </c>
      <c r="AG70" s="137"/>
      <c r="AH70" s="300">
        <v>737</v>
      </c>
      <c r="AI70" s="300">
        <v>1599.09131</v>
      </c>
      <c r="AJ70" s="300">
        <v>4737.9575800000002</v>
      </c>
      <c r="AK70" s="300">
        <v>1629.8276799999999</v>
      </c>
      <c r="AL70" s="300">
        <v>306</v>
      </c>
      <c r="AM70" s="300">
        <v>467.21360999999996</v>
      </c>
      <c r="AN70" s="300">
        <v>2015</v>
      </c>
      <c r="AO70" s="300">
        <v>2877.13769</v>
      </c>
      <c r="AP70" s="300" t="s">
        <v>300</v>
      </c>
      <c r="AQ70" s="300">
        <v>3212</v>
      </c>
      <c r="AR70" s="300">
        <v>4595</v>
      </c>
      <c r="AS70" s="300">
        <v>5317</v>
      </c>
      <c r="AT70" s="300">
        <v>2174</v>
      </c>
      <c r="AU70" s="300">
        <v>158028</v>
      </c>
      <c r="AV70" s="300">
        <v>164985</v>
      </c>
      <c r="AW70" s="300">
        <v>160197</v>
      </c>
      <c r="AX70" s="300">
        <v>118889</v>
      </c>
      <c r="AY70" s="300">
        <v>113530</v>
      </c>
      <c r="AZ70" s="300">
        <v>114798</v>
      </c>
      <c r="BA70" s="300">
        <v>116754</v>
      </c>
      <c r="BB70" s="300">
        <v>272</v>
      </c>
      <c r="BC70" s="300">
        <v>66</v>
      </c>
      <c r="BD70" s="300">
        <v>1940</v>
      </c>
      <c r="BE70" s="300">
        <v>13</v>
      </c>
    </row>
    <row r="71" spans="1:57" s="103" customFormat="1" ht="14" x14ac:dyDescent="0.3">
      <c r="B71" s="137"/>
      <c r="D71" s="982"/>
      <c r="E71" s="744"/>
      <c r="F71" s="744"/>
      <c r="G71" s="918"/>
      <c r="H71" s="744"/>
      <c r="I71" s="744"/>
      <c r="J71" s="744"/>
      <c r="K71" s="744"/>
      <c r="L71" s="744"/>
      <c r="M71" s="744"/>
      <c r="N71" s="744"/>
      <c r="O71" s="744"/>
      <c r="P71" s="744"/>
      <c r="Q71" s="744"/>
      <c r="R71" s="744"/>
      <c r="S71" s="744"/>
      <c r="T71" s="646"/>
      <c r="U71" s="646"/>
      <c r="V71" s="646"/>
      <c r="W71" s="107"/>
      <c r="X71" s="107"/>
      <c r="Y71" s="107"/>
      <c r="Z71" s="107"/>
      <c r="AA71" s="107"/>
      <c r="AB71" s="107"/>
      <c r="AF71" s="137" t="s">
        <v>60</v>
      </c>
      <c r="AG71" s="137"/>
      <c r="AH71" s="138">
        <v>27064</v>
      </c>
      <c r="AI71" s="138">
        <v>26999.321019999996</v>
      </c>
      <c r="AJ71" s="138">
        <v>15424.851259999999</v>
      </c>
      <c r="AK71" s="138">
        <v>20408.749329999999</v>
      </c>
      <c r="AL71" s="138">
        <v>26127</v>
      </c>
      <c r="AM71" s="138">
        <v>23752.583569999999</v>
      </c>
      <c r="AN71" s="138">
        <v>22036</v>
      </c>
      <c r="AO71" s="138">
        <v>23888.995019999995</v>
      </c>
      <c r="AP71" s="138" t="s">
        <v>301</v>
      </c>
      <c r="AQ71" s="138">
        <v>2120</v>
      </c>
      <c r="AR71" s="138">
        <v>387</v>
      </c>
      <c r="AS71" s="138">
        <v>18652</v>
      </c>
      <c r="AT71" s="138">
        <v>3494</v>
      </c>
      <c r="AU71" s="138">
        <v>941</v>
      </c>
      <c r="AV71" s="138">
        <v>835</v>
      </c>
      <c r="AW71" s="138">
        <v>1109</v>
      </c>
      <c r="AX71" s="138">
        <v>1361</v>
      </c>
      <c r="AY71" s="138">
        <v>9264</v>
      </c>
      <c r="AZ71" s="138">
        <v>18864</v>
      </c>
      <c r="BA71" s="138">
        <v>16752</v>
      </c>
      <c r="BB71" s="138">
        <v>1627</v>
      </c>
      <c r="BC71" s="138">
        <v>1790</v>
      </c>
      <c r="BD71" s="138">
        <v>6643</v>
      </c>
      <c r="BE71" s="300">
        <v>3615</v>
      </c>
    </row>
    <row r="72" spans="1:57" s="103" customFormat="1" ht="14.4" customHeight="1" x14ac:dyDescent="0.3">
      <c r="A72" s="767"/>
      <c r="B72" s="860" t="s">
        <v>63</v>
      </c>
      <c r="C72" s="767"/>
      <c r="D72" s="769">
        <v>2333.3000000000002</v>
      </c>
      <c r="E72" s="772">
        <v>2427.6</v>
      </c>
      <c r="F72" s="772">
        <v>2275.3000000000002</v>
      </c>
      <c r="G72" s="920">
        <f>SUM(G65:G71)</f>
        <v>2139.5</v>
      </c>
      <c r="H72" s="772">
        <f>SUM(H65:H71)</f>
        <v>2082.7000000000003</v>
      </c>
      <c r="I72" s="772">
        <f>SUM(I65:I71)</f>
        <v>1973.4999999999998</v>
      </c>
      <c r="J72" s="772">
        <f>SUM(J65:J71)</f>
        <v>1953.1000000000001</v>
      </c>
      <c r="K72" s="772" t="s">
        <v>769</v>
      </c>
      <c r="L72" s="772" t="s">
        <v>761</v>
      </c>
      <c r="M72" s="772">
        <v>1533.4</v>
      </c>
      <c r="N72" s="772" t="s">
        <v>743</v>
      </c>
      <c r="O72" s="772">
        <v>1384.3</v>
      </c>
      <c r="P72" s="772" t="s">
        <v>692</v>
      </c>
      <c r="Q72" s="772" t="s">
        <v>673</v>
      </c>
      <c r="R72" s="772">
        <v>1335.9</v>
      </c>
      <c r="S72" s="772" t="s">
        <v>702</v>
      </c>
      <c r="T72" s="605">
        <v>1452.1</v>
      </c>
      <c r="U72" s="605" t="s">
        <v>620</v>
      </c>
      <c r="V72" s="605">
        <v>1405.3</v>
      </c>
      <c r="W72" s="605">
        <f>SUM(W65:W71)</f>
        <v>1381</v>
      </c>
      <c r="X72" s="605">
        <v>1353.7</v>
      </c>
      <c r="Y72" s="605">
        <v>1217.5999999999999</v>
      </c>
      <c r="Z72" s="605">
        <v>1176.0999999999999</v>
      </c>
      <c r="AA72" s="605">
        <v>1182.4000000000001</v>
      </c>
      <c r="AB72" s="605">
        <v>1131.0999999999999</v>
      </c>
      <c r="AF72" s="102" t="s">
        <v>63</v>
      </c>
      <c r="AG72" s="104"/>
      <c r="AH72" s="312">
        <v>1025925</v>
      </c>
      <c r="AI72" s="312">
        <v>983895.43132000021</v>
      </c>
      <c r="AJ72" s="312">
        <v>968549.99091521208</v>
      </c>
      <c r="AK72" s="312">
        <v>1071029.0549713406</v>
      </c>
      <c r="AL72" s="312">
        <v>1067986</v>
      </c>
      <c r="AM72" s="312">
        <v>974966.12620000006</v>
      </c>
      <c r="AN72" s="312">
        <v>843630</v>
      </c>
      <c r="AO72" s="312">
        <v>860474</v>
      </c>
      <c r="AP72" s="312">
        <v>1119625</v>
      </c>
      <c r="AQ72" s="312">
        <v>866752</v>
      </c>
      <c r="AR72" s="312">
        <v>1144921</v>
      </c>
      <c r="AS72" s="312">
        <v>1133428</v>
      </c>
      <c r="AT72" s="312">
        <f>SUM(AT65:AT71)</f>
        <v>1182424</v>
      </c>
      <c r="AU72" s="312">
        <v>1287733</v>
      </c>
      <c r="AV72" s="312">
        <v>1220071</v>
      </c>
      <c r="AW72" s="312">
        <v>1142190</v>
      </c>
      <c r="AX72" s="312">
        <f>SUM(AX65:AX71)</f>
        <v>1171847</v>
      </c>
      <c r="AY72" s="312">
        <v>1154788</v>
      </c>
      <c r="AZ72" s="312">
        <f>SUM(AZ65:AZ71)</f>
        <v>1132847</v>
      </c>
      <c r="BA72" s="312">
        <f>SUM(BA65:BA71)</f>
        <v>1202996</v>
      </c>
      <c r="BB72" s="312">
        <v>1213108</v>
      </c>
      <c r="BC72" s="312">
        <f>SUM(BC65:BC71)</f>
        <v>1160782</v>
      </c>
      <c r="BD72" s="312">
        <f>SUM(BD65:BD71)</f>
        <v>1209560</v>
      </c>
      <c r="BE72" s="312">
        <f>SUM(BE65:BE71)</f>
        <v>1218629</v>
      </c>
    </row>
    <row r="73" spans="1:57" s="103" customFormat="1" thickBot="1" x14ac:dyDescent="0.35">
      <c r="B73" s="102" t="s">
        <v>64</v>
      </c>
      <c r="D73" s="989">
        <v>5117.5</v>
      </c>
      <c r="E73" s="773">
        <v>5003.8</v>
      </c>
      <c r="F73" s="773">
        <v>4804.7</v>
      </c>
      <c r="G73" s="921">
        <f>G72+G62</f>
        <v>4690.3999999999996</v>
      </c>
      <c r="H73" s="773">
        <f>H72+H62</f>
        <v>4427.3000000000011</v>
      </c>
      <c r="I73" s="773">
        <f>I72+I62</f>
        <v>4435.3999999999996</v>
      </c>
      <c r="J73" s="773">
        <f>J72+J62</f>
        <v>4487.7000000000007</v>
      </c>
      <c r="K73" s="773">
        <v>4549.3999999999996</v>
      </c>
      <c r="L73" s="773" t="s">
        <v>762</v>
      </c>
      <c r="M73" s="773">
        <v>4458.1000000000004</v>
      </c>
      <c r="N73" s="773" t="s">
        <v>744</v>
      </c>
      <c r="O73" s="773">
        <v>4366.6000000000004</v>
      </c>
      <c r="P73" s="773" t="s">
        <v>693</v>
      </c>
      <c r="Q73" s="773" t="s">
        <v>674</v>
      </c>
      <c r="R73" s="773">
        <v>4620</v>
      </c>
      <c r="S73" s="773" t="s">
        <v>703</v>
      </c>
      <c r="T73" s="606">
        <v>4568</v>
      </c>
      <c r="U73" s="606" t="s">
        <v>621</v>
      </c>
      <c r="V73" s="606">
        <v>4029.8</v>
      </c>
      <c r="W73" s="606">
        <f>W72+W62</f>
        <v>3995.9000000000005</v>
      </c>
      <c r="X73" s="606">
        <v>3322.8</v>
      </c>
      <c r="Y73" s="606">
        <v>3328.5</v>
      </c>
      <c r="Z73" s="606">
        <v>3268.7</v>
      </c>
      <c r="AA73" s="606">
        <v>2768.5</v>
      </c>
      <c r="AB73" s="606">
        <v>2296.5</v>
      </c>
      <c r="AF73" s="102" t="s">
        <v>64</v>
      </c>
      <c r="AG73" s="102"/>
      <c r="AH73" s="313">
        <v>2409097</v>
      </c>
      <c r="AI73" s="313">
        <v>2320745.8186600003</v>
      </c>
      <c r="AJ73" s="313">
        <v>2261763.4285417767</v>
      </c>
      <c r="AK73" s="313">
        <v>2297173.0267113405</v>
      </c>
      <c r="AL73" s="313">
        <v>2234722</v>
      </c>
      <c r="AM73" s="313">
        <v>2060934.1080000002</v>
      </c>
      <c r="AN73" s="313">
        <v>1865916</v>
      </c>
      <c r="AO73" s="313">
        <v>1909864.54565</v>
      </c>
      <c r="AP73" s="313">
        <v>2285039</v>
      </c>
      <c r="AQ73" s="313">
        <v>2027719</v>
      </c>
      <c r="AR73" s="313">
        <v>2827069</v>
      </c>
      <c r="AS73" s="313">
        <v>2663600</v>
      </c>
      <c r="AT73" s="313">
        <f>AT72+AT62</f>
        <v>2768512</v>
      </c>
      <c r="AU73" s="313">
        <v>2823847</v>
      </c>
      <c r="AV73" s="313">
        <v>2786669</v>
      </c>
      <c r="AW73" s="313">
        <v>2791964</v>
      </c>
      <c r="AX73" s="313">
        <f>AX72+AX62</f>
        <v>3247928</v>
      </c>
      <c r="AY73" s="313">
        <v>3138417</v>
      </c>
      <c r="AZ73" s="313">
        <f>AZ72+AZ62</f>
        <v>3091158</v>
      </c>
      <c r="BA73" s="313">
        <f>BA72+BA62</f>
        <v>3092287</v>
      </c>
      <c r="BB73" s="313">
        <v>3306781</v>
      </c>
      <c r="BC73" s="313">
        <f>BC72+BC62</f>
        <v>3200530</v>
      </c>
      <c r="BD73" s="313">
        <f>BD72+BD62</f>
        <v>3209557</v>
      </c>
      <c r="BE73" s="313">
        <f>BE72+BE62</f>
        <v>3126642</v>
      </c>
    </row>
    <row r="74" spans="1:57" x14ac:dyDescent="0.35">
      <c r="B74" s="12"/>
      <c r="D74" s="983"/>
      <c r="E74" s="744"/>
      <c r="F74" s="744"/>
      <c r="G74" s="918"/>
      <c r="H74" s="744"/>
      <c r="I74" s="744"/>
      <c r="J74" s="744"/>
      <c r="K74" s="744"/>
      <c r="L74" s="744"/>
      <c r="M74" s="744"/>
      <c r="N74" s="744"/>
      <c r="O74" s="744"/>
      <c r="P74" s="744"/>
      <c r="Q74" s="744"/>
      <c r="R74" s="744"/>
      <c r="S74" s="744"/>
      <c r="T74" s="107"/>
      <c r="U74" s="107"/>
      <c r="V74" s="107"/>
      <c r="W74" s="107"/>
      <c r="X74" s="107"/>
      <c r="Y74" s="107"/>
      <c r="Z74" s="107"/>
      <c r="AA74" s="107"/>
      <c r="AB74" s="107"/>
      <c r="AF74" s="6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  <c r="BB74" s="314"/>
      <c r="BC74" s="314"/>
      <c r="BD74" s="314"/>
      <c r="BE74" s="314"/>
    </row>
    <row r="75" spans="1:57" s="103" customFormat="1" thickBot="1" x14ac:dyDescent="0.35">
      <c r="B75" s="102" t="s">
        <v>555</v>
      </c>
      <c r="D75" s="990">
        <v>8320.0000000000018</v>
      </c>
      <c r="E75" s="773">
        <v>8290.2000000000007</v>
      </c>
      <c r="F75" s="773">
        <v>8107.9</v>
      </c>
      <c r="G75" s="921">
        <f>G73+G52</f>
        <v>8048</v>
      </c>
      <c r="H75" s="773">
        <f>H73+H52</f>
        <v>7660.2000000000007</v>
      </c>
      <c r="I75" s="773">
        <f>I73+I52</f>
        <v>7526.4</v>
      </c>
      <c r="J75" s="773">
        <f>J73+J52</f>
        <v>7530.5000000000018</v>
      </c>
      <c r="K75" s="773" t="s">
        <v>768</v>
      </c>
      <c r="L75" s="773" t="s">
        <v>757</v>
      </c>
      <c r="M75" s="773" t="s">
        <v>749</v>
      </c>
      <c r="N75" s="773" t="s">
        <v>739</v>
      </c>
      <c r="O75" s="773">
        <v>7447.8</v>
      </c>
      <c r="P75" s="773" t="s">
        <v>688</v>
      </c>
      <c r="Q75" s="773" t="s">
        <v>669</v>
      </c>
      <c r="R75" s="773">
        <v>7778.4</v>
      </c>
      <c r="S75" s="773" t="s">
        <v>698</v>
      </c>
      <c r="T75" s="606">
        <v>7991.3</v>
      </c>
      <c r="U75" s="606" t="s">
        <v>616</v>
      </c>
      <c r="V75" s="606">
        <v>7493.9</v>
      </c>
      <c r="W75" s="606">
        <f>W73+W52</f>
        <v>7533</v>
      </c>
      <c r="X75" s="606">
        <v>6806.3</v>
      </c>
      <c r="Y75" s="606">
        <v>6645.7</v>
      </c>
      <c r="Z75" s="606">
        <v>6512.1</v>
      </c>
      <c r="AA75" s="606">
        <v>6119.9</v>
      </c>
      <c r="AB75" s="606">
        <v>5673.2</v>
      </c>
      <c r="AF75" s="102" t="s">
        <v>65</v>
      </c>
      <c r="AG75" s="102"/>
      <c r="AH75" s="313">
        <v>5623769</v>
      </c>
      <c r="AI75" s="313">
        <v>5536860.9887786265</v>
      </c>
      <c r="AJ75" s="313">
        <v>5552024.6384379137</v>
      </c>
      <c r="AK75" s="313">
        <v>5730533.5898454664</v>
      </c>
      <c r="AL75" s="313">
        <v>5743616</v>
      </c>
      <c r="AM75" s="313">
        <v>5625980.808530001</v>
      </c>
      <c r="AN75" s="313">
        <v>5362380</v>
      </c>
      <c r="AO75" s="313">
        <v>5504704.9376498051</v>
      </c>
      <c r="AP75" s="313">
        <v>5680332</v>
      </c>
      <c r="AQ75" s="313">
        <v>5407137</v>
      </c>
      <c r="AR75" s="313">
        <v>6293633</v>
      </c>
      <c r="AS75" s="313">
        <v>6203745</v>
      </c>
      <c r="AT75" s="313">
        <f>AT73+AT52</f>
        <v>6102457</v>
      </c>
      <c r="AU75" s="313">
        <v>6092486</v>
      </c>
      <c r="AV75" s="313">
        <v>5970668</v>
      </c>
      <c r="AW75" s="313">
        <v>5959402</v>
      </c>
      <c r="AX75" s="313">
        <f>AX73+AX52</f>
        <v>6508206</v>
      </c>
      <c r="AY75" s="313">
        <v>6362812</v>
      </c>
      <c r="AZ75" s="313">
        <f>AZ73+AZ52</f>
        <v>6356433</v>
      </c>
      <c r="BA75" s="313">
        <f>BA73+BA52</f>
        <v>6400939</v>
      </c>
      <c r="BB75" s="313">
        <v>6641559</v>
      </c>
      <c r="BC75" s="313">
        <f>BC73+BC52</f>
        <v>6572300</v>
      </c>
      <c r="BD75" s="313">
        <f>BD73+BD52</f>
        <v>6618596</v>
      </c>
      <c r="BE75" s="313">
        <f>BE73+BE52</f>
        <v>6646498</v>
      </c>
    </row>
    <row r="76" spans="1:57" x14ac:dyDescent="0.35">
      <c r="E76" s="774"/>
      <c r="G76" s="803"/>
      <c r="H76" s="774"/>
      <c r="I76" s="774"/>
      <c r="J76" s="774"/>
      <c r="K76" s="774"/>
      <c r="L76" s="774"/>
      <c r="M76" s="774"/>
      <c r="P76" s="774"/>
      <c r="Q76" s="774"/>
      <c r="R76" s="774"/>
      <c r="S76" s="774"/>
      <c r="U76" s="103"/>
      <c r="AF76" s="418" t="s">
        <v>387</v>
      </c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</row>
    <row r="77" spans="1:57" x14ac:dyDescent="0.35">
      <c r="G77" s="803"/>
      <c r="H77" s="774"/>
      <c r="I77" s="774"/>
      <c r="J77" s="774"/>
      <c r="K77" s="774"/>
      <c r="L77" s="774"/>
      <c r="M77" s="774"/>
      <c r="P77" s="774"/>
      <c r="Q77" s="774"/>
      <c r="R77" s="774"/>
      <c r="S77" s="774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x14ac:dyDescent="0.35">
      <c r="H78" s="774"/>
      <c r="I78" s="774"/>
      <c r="J78" s="774"/>
      <c r="K78" s="774"/>
      <c r="L78" s="774"/>
      <c r="M78" s="774"/>
      <c r="P78" s="774"/>
      <c r="Q78" s="774"/>
      <c r="R78" s="774"/>
      <c r="S78" s="774"/>
    </row>
    <row r="79" spans="1:57" x14ac:dyDescent="0.35">
      <c r="H79" s="774"/>
      <c r="I79" s="774"/>
      <c r="J79" s="774"/>
      <c r="K79" s="774"/>
      <c r="L79" s="774"/>
      <c r="M79" s="774"/>
      <c r="P79" s="774"/>
      <c r="Q79" s="774"/>
      <c r="R79" s="774"/>
      <c r="S79" s="774"/>
    </row>
    <row r="80" spans="1:57" x14ac:dyDescent="0.35">
      <c r="H80" s="774"/>
      <c r="I80" s="774"/>
      <c r="J80" s="774"/>
      <c r="K80" s="774"/>
      <c r="L80" s="774"/>
      <c r="M80" s="774"/>
      <c r="P80" s="774"/>
      <c r="Q80" s="774"/>
      <c r="R80" s="774"/>
      <c r="S80" s="774"/>
    </row>
    <row r="81" spans="8:57" x14ac:dyDescent="0.35">
      <c r="H81" s="774"/>
      <c r="I81" s="774"/>
      <c r="J81" s="774"/>
      <c r="K81" s="774"/>
      <c r="L81" s="774"/>
      <c r="M81" s="774"/>
      <c r="P81" s="774"/>
      <c r="Q81" s="774"/>
      <c r="R81" s="774"/>
      <c r="S81" s="774"/>
      <c r="BC81" s="515"/>
      <c r="BD81" s="515"/>
      <c r="BE81" s="515"/>
    </row>
    <row r="133" spans="34:34" x14ac:dyDescent="0.35">
      <c r="AH133" s="518"/>
    </row>
  </sheetData>
  <mergeCells count="78">
    <mergeCell ref="AL3:AL4"/>
    <mergeCell ref="T40:T41"/>
    <mergeCell ref="AI3:AI4"/>
    <mergeCell ref="V40:V41"/>
    <mergeCell ref="W40:W41"/>
    <mergeCell ref="X40:X41"/>
    <mergeCell ref="Y40:Y41"/>
    <mergeCell ref="Z40:Z41"/>
    <mergeCell ref="AB40:AB41"/>
    <mergeCell ref="AH3:AH4"/>
    <mergeCell ref="Q3:Q4"/>
    <mergeCell ref="Q40:Q41"/>
    <mergeCell ref="AS3:AS4"/>
    <mergeCell ref="AR3:AR4"/>
    <mergeCell ref="M3:M4"/>
    <mergeCell ref="M40:M41"/>
    <mergeCell ref="AQ3:AQ4"/>
    <mergeCell ref="AP3:AP4"/>
    <mergeCell ref="AJ3:AJ4"/>
    <mergeCell ref="AK3:AK4"/>
    <mergeCell ref="AO3:AO4"/>
    <mergeCell ref="AM3:AM4"/>
    <mergeCell ref="AN3:AN4"/>
    <mergeCell ref="S40:S41"/>
    <mergeCell ref="T3:T4"/>
    <mergeCell ref="U40:U41"/>
    <mergeCell ref="B3:B4"/>
    <mergeCell ref="AF40:AF41"/>
    <mergeCell ref="X3:X4"/>
    <mergeCell ref="Y3:Y4"/>
    <mergeCell ref="Z3:Z4"/>
    <mergeCell ref="AA3:AA4"/>
    <mergeCell ref="AB3:AB4"/>
    <mergeCell ref="AE3:AE4"/>
    <mergeCell ref="AF3:AF4"/>
    <mergeCell ref="W3:W4"/>
    <mergeCell ref="V3:V4"/>
    <mergeCell ref="U3:U4"/>
    <mergeCell ref="R3:R4"/>
    <mergeCell ref="R40:R41"/>
    <mergeCell ref="AA40:AA41"/>
    <mergeCell ref="S3:S4"/>
    <mergeCell ref="AW3:AW4"/>
    <mergeCell ref="AX3:AX4"/>
    <mergeCell ref="BD3:BD4"/>
    <mergeCell ref="AT3:AT4"/>
    <mergeCell ref="AU3:AU4"/>
    <mergeCell ref="AV3:AV4"/>
    <mergeCell ref="BE3:BE4"/>
    <mergeCell ref="AY3:AY4"/>
    <mergeCell ref="AZ3:AZ4"/>
    <mergeCell ref="BA3:BA4"/>
    <mergeCell ref="BB3:BB4"/>
    <mergeCell ref="BC3:BC4"/>
    <mergeCell ref="P3:P4"/>
    <mergeCell ref="P40:P41"/>
    <mergeCell ref="I3:I4"/>
    <mergeCell ref="I40:I41"/>
    <mergeCell ref="O3:O4"/>
    <mergeCell ref="K3:K4"/>
    <mergeCell ref="K40:K41"/>
    <mergeCell ref="O40:O41"/>
    <mergeCell ref="L40:L41"/>
    <mergeCell ref="N3:N4"/>
    <mergeCell ref="N40:N41"/>
    <mergeCell ref="L3:L4"/>
    <mergeCell ref="D3:D4"/>
    <mergeCell ref="H3:H4"/>
    <mergeCell ref="H40:H41"/>
    <mergeCell ref="J3:J4"/>
    <mergeCell ref="J40:J41"/>
    <mergeCell ref="E3:E4"/>
    <mergeCell ref="E40:E41"/>
    <mergeCell ref="F3:F4"/>
    <mergeCell ref="F40:F41"/>
    <mergeCell ref="G3:G4"/>
    <mergeCell ref="G40:G41"/>
    <mergeCell ref="D40:D41"/>
  </mergeCells>
  <pageMargins left="0.7" right="0.7" top="0.75" bottom="0.75" header="0.3" footer="0.3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S978"/>
  <sheetViews>
    <sheetView showGridLines="0" view="pageBreakPreview" topLeftCell="A920" zoomScale="90" zoomScaleNormal="85" zoomScaleSheetLayoutView="90" workbookViewId="0">
      <pane xSplit="2" topLeftCell="E1" activePane="topRight" state="frozen"/>
      <selection activeCell="AC12" sqref="AC12"/>
      <selection pane="topRight" activeCell="H901" sqref="H901:H902"/>
    </sheetView>
  </sheetViews>
  <sheetFormatPr defaultColWidth="48.08984375" defaultRowHeight="14.5" x14ac:dyDescent="0.35"/>
  <cols>
    <col min="1" max="1" width="7" style="15" customWidth="1"/>
    <col min="2" max="2" width="51.08984375" style="15" customWidth="1"/>
    <col min="3" max="3" width="1.54296875" customWidth="1"/>
    <col min="4" max="5" width="15.54296875" style="15" customWidth="1"/>
    <col min="6" max="6" width="18.54296875" style="15" customWidth="1"/>
    <col min="7" max="7" width="19" style="15" customWidth="1"/>
    <col min="8" max="8" width="16.453125" style="15" customWidth="1"/>
    <col min="9" max="9" width="20.453125" style="15" customWidth="1"/>
    <col min="10" max="10" width="17" style="15" customWidth="1"/>
    <col min="11" max="11" width="22" style="15" customWidth="1"/>
    <col min="12" max="12" width="16.08984375" style="15" customWidth="1"/>
    <col min="13" max="13" width="24.08984375" style="15" customWidth="1"/>
    <col min="14" max="16384" width="48.08984375" style="15"/>
  </cols>
  <sheetData>
    <row r="1" spans="1:17" x14ac:dyDescent="0.35">
      <c r="A1" s="81"/>
    </row>
    <row r="2" spans="1:17" x14ac:dyDescent="0.35">
      <c r="B2" s="153" t="s">
        <v>169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" thickBot="1" x14ac:dyDescent="0.4">
      <c r="B3" s="1018"/>
      <c r="D3" s="320"/>
      <c r="E3" s="320"/>
      <c r="F3" s="1066" t="s">
        <v>44</v>
      </c>
      <c r="G3" s="1067"/>
      <c r="H3" s="320"/>
      <c r="I3" s="320"/>
      <c r="J3" s="320"/>
      <c r="K3" s="320"/>
    </row>
    <row r="4" spans="1:17" ht="100.5" thickBot="1" x14ac:dyDescent="0.4">
      <c r="B4" s="1019"/>
      <c r="D4" s="318" t="s">
        <v>42</v>
      </c>
      <c r="E4" s="318" t="s">
        <v>43</v>
      </c>
      <c r="F4" s="318" t="s">
        <v>67</v>
      </c>
      <c r="G4" s="318" t="s">
        <v>68</v>
      </c>
      <c r="H4" s="318" t="s">
        <v>170</v>
      </c>
      <c r="I4" s="318" t="s">
        <v>70</v>
      </c>
      <c r="J4" s="318" t="s">
        <v>71</v>
      </c>
      <c r="K4" s="318" t="s">
        <v>72</v>
      </c>
    </row>
    <row r="5" spans="1:17" x14ac:dyDescent="0.3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3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35">
      <c r="B7" s="153" t="s">
        <v>220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35">
      <c r="B8" s="196" t="s">
        <v>176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35">
      <c r="B9" s="196" t="s">
        <v>186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35">
      <c r="B10" s="197" t="s">
        <v>76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35">
      <c r="B11" s="196" t="s">
        <v>77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35">
      <c r="B12" s="196" t="s">
        <v>78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35">
      <c r="B13" s="196" t="s">
        <v>79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" thickBot="1" x14ac:dyDescent="0.4">
      <c r="B14" s="153" t="s">
        <v>372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3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35">
      <c r="B16" s="153" t="s">
        <v>221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35">
      <c r="B17" s="194" t="s">
        <v>176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35">
      <c r="B18" s="194" t="s">
        <v>186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35">
      <c r="B19" s="195" t="s">
        <v>76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35">
      <c r="B20" s="194" t="s">
        <v>77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35">
      <c r="B21" s="194" t="s">
        <v>80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35">
      <c r="B22" s="193" t="s">
        <v>78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35">
      <c r="B23" s="193" t="s">
        <v>139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35">
      <c r="B24" s="193" t="s">
        <v>79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" thickBot="1" x14ac:dyDescent="0.4">
      <c r="B25" s="153" t="s">
        <v>238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3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35">
      <c r="B27" s="153" t="s">
        <v>66</v>
      </c>
      <c r="D27" s="13"/>
      <c r="E27" s="13"/>
      <c r="F27" s="13"/>
      <c r="G27" s="13"/>
      <c r="H27" s="13"/>
      <c r="I27" s="13"/>
      <c r="J27" s="13"/>
      <c r="K27" s="13"/>
    </row>
    <row r="28" spans="2:19" ht="15" thickBot="1" x14ac:dyDescent="0.4">
      <c r="B28" s="1018"/>
      <c r="D28" s="320"/>
      <c r="E28" s="320"/>
      <c r="F28" s="1066" t="s">
        <v>44</v>
      </c>
      <c r="G28" s="1067"/>
      <c r="H28" s="320"/>
      <c r="I28" s="320"/>
      <c r="J28" s="320"/>
      <c r="K28" s="320"/>
    </row>
    <row r="29" spans="2:19" ht="100.5" thickBot="1" x14ac:dyDescent="0.4">
      <c r="B29" s="1019"/>
      <c r="D29" s="318" t="s">
        <v>42</v>
      </c>
      <c r="E29" s="318" t="s">
        <v>43</v>
      </c>
      <c r="F29" s="318" t="s">
        <v>67</v>
      </c>
      <c r="G29" s="318" t="s">
        <v>68</v>
      </c>
      <c r="H29" s="318" t="s">
        <v>69</v>
      </c>
      <c r="I29" s="318" t="s">
        <v>70</v>
      </c>
      <c r="J29" s="318" t="s">
        <v>71</v>
      </c>
      <c r="K29" s="318" t="s">
        <v>72</v>
      </c>
    </row>
    <row r="30" spans="2:19" x14ac:dyDescent="0.3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3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35">
      <c r="B32" s="153" t="s">
        <v>214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35">
      <c r="B33" s="162" t="s">
        <v>73</v>
      </c>
      <c r="D33" s="170" t="s">
        <v>74</v>
      </c>
      <c r="E33" s="156" t="s">
        <v>74</v>
      </c>
      <c r="F33" s="156" t="s">
        <v>74</v>
      </c>
      <c r="G33" s="156" t="s">
        <v>74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35">
      <c r="B34" s="162" t="s">
        <v>75</v>
      </c>
      <c r="D34" s="223" t="s">
        <v>74</v>
      </c>
      <c r="E34" s="220" t="s">
        <v>74</v>
      </c>
      <c r="F34" s="218">
        <v>-40445</v>
      </c>
      <c r="G34" s="220">
        <v>372</v>
      </c>
      <c r="H34" s="220" t="s">
        <v>74</v>
      </c>
      <c r="I34" s="328">
        <v>-40073</v>
      </c>
      <c r="J34" s="220">
        <v>270</v>
      </c>
      <c r="K34" s="328">
        <v>-39803</v>
      </c>
      <c r="L34" s="16"/>
    </row>
    <row r="35" spans="2:12" x14ac:dyDescent="0.35">
      <c r="B35" s="163" t="s">
        <v>76</v>
      </c>
      <c r="D35" s="147" t="s">
        <v>74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35">
      <c r="B36" s="162" t="s">
        <v>77</v>
      </c>
      <c r="D36" s="170" t="s">
        <v>74</v>
      </c>
      <c r="E36" s="156" t="s">
        <v>74</v>
      </c>
      <c r="F36" s="156" t="s">
        <v>74</v>
      </c>
      <c r="G36" s="156" t="s">
        <v>74</v>
      </c>
      <c r="H36" s="156" t="s">
        <v>74</v>
      </c>
      <c r="I36" s="329" t="s">
        <v>74</v>
      </c>
      <c r="J36" s="156" t="s">
        <v>74</v>
      </c>
      <c r="K36" s="329" t="s">
        <v>74</v>
      </c>
      <c r="L36" s="16"/>
    </row>
    <row r="37" spans="2:12" x14ac:dyDescent="0.35">
      <c r="B37" s="162" t="s">
        <v>78</v>
      </c>
      <c r="D37" s="147" t="s">
        <v>74</v>
      </c>
      <c r="E37" s="147" t="s">
        <v>74</v>
      </c>
      <c r="F37" s="147" t="s">
        <v>74</v>
      </c>
      <c r="G37" s="147" t="s">
        <v>74</v>
      </c>
      <c r="H37" s="147" t="s">
        <v>74</v>
      </c>
      <c r="I37" s="330" t="s">
        <v>18</v>
      </c>
      <c r="J37" s="219">
        <v>-3449</v>
      </c>
      <c r="K37" s="331">
        <v>-3449</v>
      </c>
      <c r="L37" s="16"/>
    </row>
    <row r="38" spans="2:12" x14ac:dyDescent="0.35">
      <c r="B38" s="162" t="s">
        <v>79</v>
      </c>
      <c r="D38" s="220" t="s">
        <v>74</v>
      </c>
      <c r="E38" s="221">
        <v>20013</v>
      </c>
      <c r="F38" s="220" t="s">
        <v>74</v>
      </c>
      <c r="G38" s="220" t="s">
        <v>74</v>
      </c>
      <c r="H38" s="218">
        <v>-20013</v>
      </c>
      <c r="I38" s="332" t="s">
        <v>18</v>
      </c>
      <c r="J38" s="220" t="s">
        <v>74</v>
      </c>
      <c r="K38" s="332" t="s">
        <v>18</v>
      </c>
      <c r="L38" s="16"/>
    </row>
    <row r="39" spans="2:12" ht="15" thickBot="1" x14ac:dyDescent="0.4">
      <c r="B39" s="153" t="s">
        <v>215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3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35">
      <c r="B41" s="153" t="s">
        <v>216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35">
      <c r="B42" s="162" t="s">
        <v>73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35">
      <c r="B43" s="162" t="s">
        <v>75</v>
      </c>
      <c r="D43" s="220" t="s">
        <v>74</v>
      </c>
      <c r="E43" s="220" t="s">
        <v>74</v>
      </c>
      <c r="F43" s="221">
        <v>12877</v>
      </c>
      <c r="G43" s="220">
        <v>57</v>
      </c>
      <c r="H43" s="220" t="s">
        <v>74</v>
      </c>
      <c r="I43" s="333">
        <v>12934</v>
      </c>
      <c r="J43" s="220">
        <v>66</v>
      </c>
      <c r="K43" s="333">
        <v>13000</v>
      </c>
      <c r="L43" s="16"/>
    </row>
    <row r="44" spans="2:12" x14ac:dyDescent="0.35">
      <c r="B44" s="163" t="s">
        <v>76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35">
      <c r="B45" s="162" t="s">
        <v>77</v>
      </c>
      <c r="D45" s="156">
        <v>1</v>
      </c>
      <c r="E45" s="110">
        <v>117079</v>
      </c>
      <c r="F45" s="156" t="s">
        <v>74</v>
      </c>
      <c r="G45" s="156" t="s">
        <v>74</v>
      </c>
      <c r="H45" s="156" t="s">
        <v>74</v>
      </c>
      <c r="I45" s="327">
        <v>117080</v>
      </c>
      <c r="J45" s="156" t="s">
        <v>74</v>
      </c>
      <c r="K45" s="327">
        <v>117080</v>
      </c>
      <c r="L45" s="16"/>
    </row>
    <row r="46" spans="2:12" x14ac:dyDescent="0.35">
      <c r="B46" s="162" t="s">
        <v>80</v>
      </c>
      <c r="D46" s="111">
        <v>-722300</v>
      </c>
      <c r="E46" s="110">
        <v>139982</v>
      </c>
      <c r="F46" s="156" t="s">
        <v>74</v>
      </c>
      <c r="G46" s="156" t="s">
        <v>74</v>
      </c>
      <c r="H46" s="110">
        <v>582318</v>
      </c>
      <c r="I46" s="329" t="s">
        <v>18</v>
      </c>
      <c r="J46" s="156" t="s">
        <v>74</v>
      </c>
      <c r="K46" s="329" t="s">
        <v>18</v>
      </c>
      <c r="L46" s="16"/>
    </row>
    <row r="47" spans="2:12" x14ac:dyDescent="0.35">
      <c r="B47" s="162" t="s">
        <v>81</v>
      </c>
      <c r="D47" s="156" t="s">
        <v>74</v>
      </c>
      <c r="E47" s="111">
        <v>-150</v>
      </c>
      <c r="F47" s="156" t="s">
        <v>74</v>
      </c>
      <c r="G47" s="156" t="s">
        <v>74</v>
      </c>
      <c r="H47" s="156" t="s">
        <v>74</v>
      </c>
      <c r="I47" s="334">
        <v>-150</v>
      </c>
      <c r="J47" s="156" t="s">
        <v>74</v>
      </c>
      <c r="K47" s="334">
        <v>-150</v>
      </c>
      <c r="L47" s="16"/>
    </row>
    <row r="48" spans="2:12" x14ac:dyDescent="0.35">
      <c r="B48" s="162" t="s">
        <v>78</v>
      </c>
      <c r="D48" s="169" t="s">
        <v>74</v>
      </c>
      <c r="E48" s="156" t="s">
        <v>18</v>
      </c>
      <c r="F48" s="156" t="s">
        <v>74</v>
      </c>
      <c r="G48" s="156" t="s">
        <v>74</v>
      </c>
      <c r="H48" s="156" t="s">
        <v>74</v>
      </c>
      <c r="I48" s="329" t="s">
        <v>18</v>
      </c>
      <c r="J48" s="111">
        <v>-1111</v>
      </c>
      <c r="K48" s="334">
        <v>-1111</v>
      </c>
      <c r="L48" s="16"/>
    </row>
    <row r="49" spans="2:12" x14ac:dyDescent="0.35">
      <c r="B49" s="162" t="s">
        <v>82</v>
      </c>
      <c r="D49" s="147" t="s">
        <v>74</v>
      </c>
      <c r="E49" s="222">
        <v>100016</v>
      </c>
      <c r="F49" s="147" t="s">
        <v>74</v>
      </c>
      <c r="G49" s="147" t="s">
        <v>74</v>
      </c>
      <c r="H49" s="147" t="s">
        <v>74</v>
      </c>
      <c r="I49" s="335">
        <v>100016</v>
      </c>
      <c r="J49" s="147" t="s">
        <v>74</v>
      </c>
      <c r="K49" s="335">
        <v>100016</v>
      </c>
      <c r="L49" s="16"/>
    </row>
    <row r="50" spans="2:12" x14ac:dyDescent="0.35">
      <c r="B50" s="162" t="s">
        <v>79</v>
      </c>
      <c r="D50" s="220" t="s">
        <v>74</v>
      </c>
      <c r="E50" s="221">
        <v>213061</v>
      </c>
      <c r="F50" s="220" t="s">
        <v>74</v>
      </c>
      <c r="G50" s="220" t="s">
        <v>74</v>
      </c>
      <c r="H50" s="218">
        <v>-213061</v>
      </c>
      <c r="I50" s="332" t="s">
        <v>74</v>
      </c>
      <c r="J50" s="220" t="s">
        <v>74</v>
      </c>
      <c r="K50" s="332" t="s">
        <v>74</v>
      </c>
      <c r="L50" s="16"/>
    </row>
    <row r="51" spans="2:12" ht="15" thickBot="1" x14ac:dyDescent="0.4">
      <c r="B51" s="153" t="s">
        <v>217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35">
      <c r="B53" s="153" t="s">
        <v>171</v>
      </c>
      <c r="D53" s="57"/>
      <c r="E53" s="13"/>
      <c r="F53" s="13"/>
      <c r="G53" s="13"/>
      <c r="H53" s="13"/>
      <c r="I53" s="13"/>
      <c r="J53" s="13"/>
      <c r="K53" s="13"/>
    </row>
    <row r="54" spans="2:12" ht="15" thickBot="1" x14ac:dyDescent="0.4">
      <c r="B54" s="1018"/>
      <c r="D54" s="320"/>
      <c r="E54" s="320"/>
      <c r="F54" s="1066" t="s">
        <v>44</v>
      </c>
      <c r="G54" s="1067"/>
      <c r="H54" s="320"/>
      <c r="I54" s="320"/>
      <c r="J54" s="320"/>
      <c r="K54" s="320"/>
    </row>
    <row r="55" spans="2:12" ht="100.5" thickBot="1" x14ac:dyDescent="0.4">
      <c r="B55" s="1019"/>
      <c r="D55" s="318" t="s">
        <v>42</v>
      </c>
      <c r="E55" s="318" t="s">
        <v>43</v>
      </c>
      <c r="F55" s="318" t="s">
        <v>67</v>
      </c>
      <c r="G55" s="318" t="s">
        <v>68</v>
      </c>
      <c r="H55" s="318" t="s">
        <v>170</v>
      </c>
      <c r="I55" s="318" t="s">
        <v>70</v>
      </c>
      <c r="J55" s="318" t="s">
        <v>71</v>
      </c>
      <c r="K55" s="318" t="s">
        <v>72</v>
      </c>
    </row>
    <row r="56" spans="2:12" x14ac:dyDescent="0.3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3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35">
      <c r="B58" s="153" t="s">
        <v>221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35">
      <c r="B59" s="191" t="s">
        <v>176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35">
      <c r="B60" s="191" t="s">
        <v>186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35">
      <c r="B61" s="192" t="s">
        <v>76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35">
      <c r="B62" s="191" t="s">
        <v>77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35">
      <c r="B63" s="191" t="s">
        <v>79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" thickBot="1" x14ac:dyDescent="0.4">
      <c r="B64" s="153" t="s">
        <v>239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3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35">
      <c r="B66" s="153" t="s">
        <v>222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35">
      <c r="B67" s="191" t="s">
        <v>176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35">
      <c r="B68" s="191" t="s">
        <v>186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35">
      <c r="B69" s="192" t="s">
        <v>76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35">
      <c r="B70" s="193" t="s">
        <v>77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35">
      <c r="B71" s="193" t="s">
        <v>139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35">
      <c r="B72" s="193" t="s">
        <v>79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" thickBot="1" x14ac:dyDescent="0.4">
      <c r="B73" s="153" t="s">
        <v>240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35">
      <c r="B74" s="7"/>
    </row>
    <row r="75" spans="2:11" x14ac:dyDescent="0.35">
      <c r="B75" s="153" t="s">
        <v>190</v>
      </c>
      <c r="D75" s="13"/>
      <c r="E75" s="13"/>
      <c r="F75" s="13"/>
      <c r="G75" s="13"/>
      <c r="H75" s="13"/>
      <c r="I75" s="13"/>
      <c r="J75" s="13"/>
      <c r="K75" s="13"/>
    </row>
    <row r="76" spans="2:11" ht="15" thickBot="1" x14ac:dyDescent="0.4">
      <c r="B76" s="1018"/>
      <c r="D76" s="320"/>
      <c r="E76" s="320"/>
      <c r="F76" s="1066" t="s">
        <v>44</v>
      </c>
      <c r="G76" s="1067"/>
      <c r="H76" s="320"/>
      <c r="I76" s="320"/>
      <c r="J76" s="320"/>
      <c r="K76" s="320"/>
    </row>
    <row r="77" spans="2:11" ht="100.5" thickBot="1" x14ac:dyDescent="0.4">
      <c r="B77" s="1019"/>
      <c r="D77" s="318" t="s">
        <v>42</v>
      </c>
      <c r="E77" s="318" t="s">
        <v>43</v>
      </c>
      <c r="F77" s="318" t="s">
        <v>67</v>
      </c>
      <c r="G77" s="318" t="s">
        <v>68</v>
      </c>
      <c r="H77" s="318" t="s">
        <v>170</v>
      </c>
      <c r="I77" s="318" t="s">
        <v>70</v>
      </c>
      <c r="J77" s="318" t="s">
        <v>71</v>
      </c>
      <c r="K77" s="318" t="s">
        <v>72</v>
      </c>
    </row>
    <row r="78" spans="2:11" x14ac:dyDescent="0.3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3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35">
      <c r="B80" s="153" t="s">
        <v>221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35">
      <c r="B81" s="189" t="s">
        <v>176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35">
      <c r="B82" s="189" t="s">
        <v>186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35">
      <c r="B83" s="190" t="s">
        <v>76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35">
      <c r="B84" s="189" t="s">
        <v>77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35">
      <c r="B85" s="189" t="s">
        <v>78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35">
      <c r="B86" s="189" t="s">
        <v>79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" thickBot="1" x14ac:dyDescent="0.4">
      <c r="B87" s="153" t="s">
        <v>241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3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35">
      <c r="B89" s="153" t="s">
        <v>222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35">
      <c r="B90" s="189" t="s">
        <v>176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35">
      <c r="B91" s="189" t="s">
        <v>186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35">
      <c r="B92" s="190" t="s">
        <v>76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35">
      <c r="B93" s="189" t="s">
        <v>77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35">
      <c r="B94" s="189" t="s">
        <v>78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35">
      <c r="B95" s="189" t="s">
        <v>139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35">
      <c r="B96" s="191" t="s">
        <v>79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" thickBot="1" x14ac:dyDescent="0.4">
      <c r="B97" s="153" t="s">
        <v>242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35">
      <c r="B98" s="7"/>
    </row>
    <row r="99" spans="2:11" x14ac:dyDescent="0.35">
      <c r="B99" s="153" t="s">
        <v>172</v>
      </c>
      <c r="D99" s="13"/>
      <c r="E99" s="13"/>
      <c r="F99" s="13"/>
      <c r="G99" s="13"/>
      <c r="H99" s="13"/>
      <c r="I99" s="13"/>
      <c r="J99" s="13"/>
      <c r="K99" s="13"/>
    </row>
    <row r="100" spans="2:11" ht="15" thickBot="1" x14ac:dyDescent="0.4">
      <c r="B100" s="1018"/>
      <c r="D100" s="320"/>
      <c r="E100" s="320"/>
      <c r="F100" s="1066" t="s">
        <v>44</v>
      </c>
      <c r="G100" s="1067"/>
      <c r="H100" s="320"/>
      <c r="I100" s="320"/>
      <c r="J100" s="320"/>
      <c r="K100" s="320"/>
    </row>
    <row r="101" spans="2:11" ht="100.5" thickBot="1" x14ac:dyDescent="0.4">
      <c r="B101" s="1019"/>
      <c r="D101" s="318" t="s">
        <v>42</v>
      </c>
      <c r="E101" s="318" t="s">
        <v>43</v>
      </c>
      <c r="F101" s="318" t="s">
        <v>67</v>
      </c>
      <c r="G101" s="318" t="s">
        <v>68</v>
      </c>
      <c r="H101" s="318" t="s">
        <v>170</v>
      </c>
      <c r="I101" s="318" t="s">
        <v>70</v>
      </c>
      <c r="J101" s="318" t="s">
        <v>71</v>
      </c>
      <c r="K101" s="318" t="s">
        <v>72</v>
      </c>
    </row>
    <row r="102" spans="2:11" x14ac:dyDescent="0.3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3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35">
      <c r="B104" s="153" t="s">
        <v>221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35">
      <c r="B105" s="189" t="s">
        <v>176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35">
      <c r="B106" s="189" t="s">
        <v>186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35">
      <c r="B107" s="190" t="s">
        <v>76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35">
      <c r="B108" s="189" t="s">
        <v>77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35">
      <c r="B109" s="189" t="s">
        <v>173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35">
      <c r="B110" s="189" t="s">
        <v>78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35">
      <c r="B111" s="189" t="s">
        <v>139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35">
      <c r="B112" s="189" t="s">
        <v>79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" thickBot="1" x14ac:dyDescent="0.4">
      <c r="B113" s="153" t="s">
        <v>238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3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35">
      <c r="B115" s="153" t="s">
        <v>222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35">
      <c r="B116" s="189" t="s">
        <v>73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35">
      <c r="B117" s="189" t="s">
        <v>75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35">
      <c r="B118" s="190" t="s">
        <v>76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35">
      <c r="B119" s="189" t="s">
        <v>77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35">
      <c r="B120" s="189" t="s">
        <v>78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35">
      <c r="B121" s="189" t="s">
        <v>139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35">
      <c r="B122" s="189" t="s">
        <v>79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" thickBot="1" x14ac:dyDescent="0.4">
      <c r="B123" s="153" t="s">
        <v>243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35">
      <c r="B124" s="7"/>
    </row>
    <row r="125" spans="2:11" x14ac:dyDescent="0.35">
      <c r="B125" s="153" t="s">
        <v>129</v>
      </c>
    </row>
    <row r="126" spans="2:11" ht="15" thickBot="1" x14ac:dyDescent="0.4">
      <c r="B126" s="1018"/>
      <c r="D126" s="320"/>
      <c r="E126" s="320"/>
      <c r="F126" s="1066" t="s">
        <v>44</v>
      </c>
      <c r="G126" s="1067"/>
      <c r="H126" s="320"/>
      <c r="I126" s="320"/>
      <c r="J126" s="320"/>
      <c r="K126" s="320"/>
    </row>
    <row r="127" spans="2:11" ht="100.5" thickBot="1" x14ac:dyDescent="0.4">
      <c r="B127" s="1019"/>
      <c r="D127" s="318" t="s">
        <v>42</v>
      </c>
      <c r="E127" s="318" t="s">
        <v>43</v>
      </c>
      <c r="F127" s="318" t="s">
        <v>67</v>
      </c>
      <c r="G127" s="318" t="s">
        <v>130</v>
      </c>
      <c r="H127" s="318" t="s">
        <v>69</v>
      </c>
      <c r="I127" s="318" t="s">
        <v>131</v>
      </c>
      <c r="J127" s="318" t="s">
        <v>71</v>
      </c>
      <c r="K127" s="318" t="s">
        <v>72</v>
      </c>
    </row>
    <row r="128" spans="2:11" x14ac:dyDescent="0.3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3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35">
      <c r="B130" s="153" t="s">
        <v>216</v>
      </c>
      <c r="D130" s="167">
        <v>2889200</v>
      </c>
      <c r="E130" s="167">
        <v>122773</v>
      </c>
      <c r="F130" s="167" t="s">
        <v>132</v>
      </c>
      <c r="G130" s="167">
        <v>-267</v>
      </c>
      <c r="H130" s="167">
        <v>159947</v>
      </c>
      <c r="I130" s="322">
        <v>3142594</v>
      </c>
      <c r="J130" s="167" t="s">
        <v>133</v>
      </c>
      <c r="K130" s="322">
        <v>3214672</v>
      </c>
    </row>
    <row r="131" spans="2:11" x14ac:dyDescent="0.35">
      <c r="B131" s="164" t="s">
        <v>73</v>
      </c>
      <c r="D131" s="170" t="s">
        <v>74</v>
      </c>
      <c r="E131" s="170" t="s">
        <v>74</v>
      </c>
      <c r="F131" s="170" t="s">
        <v>74</v>
      </c>
      <c r="G131" s="170" t="s">
        <v>74</v>
      </c>
      <c r="H131" s="170">
        <v>74043</v>
      </c>
      <c r="I131" s="339">
        <v>74043</v>
      </c>
      <c r="J131" s="170" t="s">
        <v>134</v>
      </c>
      <c r="K131" s="339">
        <v>65387</v>
      </c>
    </row>
    <row r="132" spans="2:11" x14ac:dyDescent="0.35">
      <c r="B132" s="164" t="s">
        <v>75</v>
      </c>
      <c r="D132" s="223" t="s">
        <v>74</v>
      </c>
      <c r="E132" s="223" t="s">
        <v>74</v>
      </c>
      <c r="F132" s="223">
        <v>12877</v>
      </c>
      <c r="G132" s="223">
        <v>57</v>
      </c>
      <c r="H132" s="223" t="s">
        <v>74</v>
      </c>
      <c r="I132" s="340">
        <v>12934</v>
      </c>
      <c r="J132" s="223">
        <v>66</v>
      </c>
      <c r="K132" s="340">
        <v>13000</v>
      </c>
    </row>
    <row r="133" spans="2:11" x14ac:dyDescent="0.35">
      <c r="B133" s="165" t="s">
        <v>76</v>
      </c>
      <c r="D133" s="168" t="s">
        <v>135</v>
      </c>
      <c r="E133" s="168" t="s">
        <v>74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136</v>
      </c>
      <c r="K133" s="322">
        <v>78387</v>
      </c>
    </row>
    <row r="134" spans="2:11" x14ac:dyDescent="0.35">
      <c r="B134" s="164" t="s">
        <v>77</v>
      </c>
      <c r="D134" s="170">
        <v>1</v>
      </c>
      <c r="E134" s="170">
        <v>117079</v>
      </c>
      <c r="F134" s="170" t="s">
        <v>74</v>
      </c>
      <c r="G134" s="170" t="s">
        <v>74</v>
      </c>
      <c r="H134" s="170" t="s">
        <v>74</v>
      </c>
      <c r="I134" s="339">
        <v>117080</v>
      </c>
      <c r="J134" s="170" t="s">
        <v>74</v>
      </c>
      <c r="K134" s="339">
        <v>117080</v>
      </c>
    </row>
    <row r="135" spans="2:11" x14ac:dyDescent="0.35">
      <c r="B135" s="164" t="s">
        <v>80</v>
      </c>
      <c r="D135" s="170" t="s">
        <v>137</v>
      </c>
      <c r="E135" s="170">
        <v>139982</v>
      </c>
      <c r="F135" s="170" t="s">
        <v>74</v>
      </c>
      <c r="G135" s="170" t="s">
        <v>74</v>
      </c>
      <c r="H135" s="170">
        <v>582318</v>
      </c>
      <c r="I135" s="339" t="s">
        <v>74</v>
      </c>
      <c r="J135" s="170" t="s">
        <v>74</v>
      </c>
      <c r="K135" s="339" t="s">
        <v>74</v>
      </c>
    </row>
    <row r="136" spans="2:11" x14ac:dyDescent="0.35">
      <c r="B136" s="164" t="s">
        <v>81</v>
      </c>
      <c r="D136" s="170" t="s">
        <v>74</v>
      </c>
      <c r="E136" s="170">
        <v>-150</v>
      </c>
      <c r="F136" s="170" t="s">
        <v>74</v>
      </c>
      <c r="G136" s="170" t="s">
        <v>74</v>
      </c>
      <c r="H136" s="170" t="s">
        <v>74</v>
      </c>
      <c r="I136" s="339">
        <v>-150</v>
      </c>
      <c r="J136" s="170" t="s">
        <v>74</v>
      </c>
      <c r="K136" s="339">
        <v>-150</v>
      </c>
    </row>
    <row r="137" spans="2:11" x14ac:dyDescent="0.35">
      <c r="B137" s="164" t="s">
        <v>78</v>
      </c>
      <c r="D137" s="170" t="s">
        <v>74</v>
      </c>
      <c r="E137" s="170" t="s">
        <v>74</v>
      </c>
      <c r="F137" s="170" t="s">
        <v>74</v>
      </c>
      <c r="G137" s="170" t="s">
        <v>74</v>
      </c>
      <c r="H137" s="170" t="s">
        <v>74</v>
      </c>
      <c r="I137" s="339" t="s">
        <v>74</v>
      </c>
      <c r="J137" s="170" t="s">
        <v>138</v>
      </c>
      <c r="K137" s="339" t="s">
        <v>138</v>
      </c>
    </row>
    <row r="138" spans="2:11" x14ac:dyDescent="0.35">
      <c r="B138" s="164" t="s">
        <v>139</v>
      </c>
      <c r="D138" s="170" t="s">
        <v>140</v>
      </c>
      <c r="E138" s="170">
        <v>100016</v>
      </c>
      <c r="F138" s="170" t="s">
        <v>74</v>
      </c>
      <c r="G138" s="170" t="s">
        <v>74</v>
      </c>
      <c r="H138" s="170" t="s">
        <v>74</v>
      </c>
      <c r="I138" s="339">
        <v>100016</v>
      </c>
      <c r="J138" s="170" t="s">
        <v>74</v>
      </c>
      <c r="K138" s="339">
        <v>100016</v>
      </c>
    </row>
    <row r="139" spans="2:11" x14ac:dyDescent="0.35">
      <c r="B139" s="164" t="s">
        <v>79</v>
      </c>
      <c r="D139" s="223" t="s">
        <v>74</v>
      </c>
      <c r="E139" s="223">
        <v>213061</v>
      </c>
      <c r="F139" s="223" t="s">
        <v>74</v>
      </c>
      <c r="G139" s="223" t="s">
        <v>74</v>
      </c>
      <c r="H139" s="223" t="s">
        <v>141</v>
      </c>
      <c r="I139" s="340" t="s">
        <v>74</v>
      </c>
      <c r="J139" s="223" t="s">
        <v>74</v>
      </c>
      <c r="K139" s="340" t="s">
        <v>74</v>
      </c>
    </row>
    <row r="140" spans="2:11" ht="15" thickBot="1" x14ac:dyDescent="0.4">
      <c r="B140" s="7" t="s">
        <v>217</v>
      </c>
      <c r="D140" s="202">
        <v>2166901</v>
      </c>
      <c r="E140" s="202">
        <v>692761</v>
      </c>
      <c r="F140" s="202" t="s">
        <v>142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3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35">
      <c r="B142" s="153" t="s">
        <v>218</v>
      </c>
      <c r="D142" s="173">
        <v>2166901</v>
      </c>
      <c r="E142" s="173">
        <v>692761</v>
      </c>
      <c r="F142" s="173" t="s">
        <v>142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35">
      <c r="B143" s="164" t="s">
        <v>73</v>
      </c>
      <c r="D143" s="170" t="s">
        <v>74</v>
      </c>
      <c r="E143" s="170" t="s">
        <v>74</v>
      </c>
      <c r="F143" s="170" t="s">
        <v>74</v>
      </c>
      <c r="G143" s="170" t="s">
        <v>74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35">
      <c r="B144" s="164" t="s">
        <v>75</v>
      </c>
      <c r="D144" s="281" t="s">
        <v>74</v>
      </c>
      <c r="E144" s="281" t="s">
        <v>74</v>
      </c>
      <c r="F144" s="281" t="s">
        <v>143</v>
      </c>
      <c r="G144" s="281" t="s">
        <v>144</v>
      </c>
      <c r="H144" s="281" t="s">
        <v>74</v>
      </c>
      <c r="I144" s="343" t="s">
        <v>145</v>
      </c>
      <c r="J144" s="282" t="s">
        <v>146</v>
      </c>
      <c r="K144" s="340" t="s">
        <v>127</v>
      </c>
    </row>
    <row r="145" spans="2:11" x14ac:dyDescent="0.35">
      <c r="B145" s="165" t="s">
        <v>76</v>
      </c>
      <c r="D145" s="283" t="s">
        <v>74</v>
      </c>
      <c r="E145" s="283" t="s">
        <v>74</v>
      </c>
      <c r="F145" s="283" t="s">
        <v>143</v>
      </c>
      <c r="G145" s="283" t="s">
        <v>144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35">
      <c r="B146" s="164" t="s">
        <v>77</v>
      </c>
      <c r="D146" s="141">
        <v>72445</v>
      </c>
      <c r="E146" s="141">
        <v>25530</v>
      </c>
      <c r="F146" s="141" t="s">
        <v>74</v>
      </c>
      <c r="G146" s="141" t="s">
        <v>74</v>
      </c>
      <c r="H146" s="141" t="s">
        <v>74</v>
      </c>
      <c r="I146" s="339">
        <v>97975</v>
      </c>
      <c r="J146" s="141" t="s">
        <v>74</v>
      </c>
      <c r="K146" s="339">
        <v>97975</v>
      </c>
    </row>
    <row r="147" spans="2:11" x14ac:dyDescent="0.35">
      <c r="B147" s="164" t="s">
        <v>78</v>
      </c>
      <c r="D147" s="170" t="s">
        <v>74</v>
      </c>
      <c r="E147" s="170" t="s">
        <v>74</v>
      </c>
      <c r="F147" s="170" t="s">
        <v>74</v>
      </c>
      <c r="G147" s="170" t="s">
        <v>74</v>
      </c>
      <c r="H147" s="170" t="s">
        <v>147</v>
      </c>
      <c r="I147" s="339" t="s">
        <v>147</v>
      </c>
      <c r="J147" s="170" t="s">
        <v>74</v>
      </c>
      <c r="K147" s="339" t="s">
        <v>147</v>
      </c>
    </row>
    <row r="148" spans="2:11" x14ac:dyDescent="0.35">
      <c r="B148" s="164" t="s">
        <v>139</v>
      </c>
      <c r="D148" s="170" t="s">
        <v>74</v>
      </c>
      <c r="E148" s="170" t="s">
        <v>148</v>
      </c>
      <c r="F148" s="170" t="s">
        <v>74</v>
      </c>
      <c r="G148" s="170" t="s">
        <v>74</v>
      </c>
      <c r="H148" s="170" t="s">
        <v>135</v>
      </c>
      <c r="I148" s="339" t="s">
        <v>148</v>
      </c>
      <c r="J148" s="170" t="s">
        <v>74</v>
      </c>
      <c r="K148" s="339">
        <v>-100016</v>
      </c>
    </row>
    <row r="149" spans="2:11" x14ac:dyDescent="0.35">
      <c r="B149" s="164" t="s">
        <v>79</v>
      </c>
      <c r="D149" s="282" t="s">
        <v>74</v>
      </c>
      <c r="E149" s="282" t="s">
        <v>149</v>
      </c>
      <c r="F149" s="282" t="s">
        <v>74</v>
      </c>
      <c r="G149" s="282" t="s">
        <v>74</v>
      </c>
      <c r="H149" s="224">
        <v>2932</v>
      </c>
      <c r="I149" s="340" t="s">
        <v>74</v>
      </c>
      <c r="J149" s="282" t="s">
        <v>74</v>
      </c>
      <c r="K149" s="340" t="s">
        <v>74</v>
      </c>
    </row>
    <row r="150" spans="2:11" ht="15" thickBot="1" x14ac:dyDescent="0.4">
      <c r="B150" s="153" t="s">
        <v>219</v>
      </c>
      <c r="D150" s="201">
        <v>2239346</v>
      </c>
      <c r="E150" s="201">
        <v>615343</v>
      </c>
      <c r="F150" s="201" t="s">
        <v>150</v>
      </c>
      <c r="G150" s="201" t="s">
        <v>151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35">
      <c r="B151" s="7"/>
    </row>
    <row r="152" spans="2:11" x14ac:dyDescent="0.35">
      <c r="B152" s="153" t="s">
        <v>250</v>
      </c>
      <c r="D152" s="5"/>
      <c r="E152" s="5"/>
      <c r="F152" s="5"/>
      <c r="G152" s="5"/>
      <c r="H152" s="5"/>
      <c r="I152" s="5"/>
      <c r="J152" s="5"/>
      <c r="K152" s="5"/>
    </row>
    <row r="153" spans="2:11" ht="15" thickBot="1" x14ac:dyDescent="0.4">
      <c r="B153" s="1018"/>
      <c r="D153" s="320"/>
      <c r="E153" s="320"/>
      <c r="F153" s="1066" t="s">
        <v>44</v>
      </c>
      <c r="G153" s="1067"/>
      <c r="H153" s="320"/>
      <c r="I153" s="320"/>
      <c r="J153" s="320"/>
      <c r="K153" s="320"/>
    </row>
    <row r="154" spans="2:11" ht="100.5" thickBot="1" x14ac:dyDescent="0.4">
      <c r="B154" s="1019"/>
      <c r="D154" s="318" t="s">
        <v>42</v>
      </c>
      <c r="E154" s="318" t="s">
        <v>43</v>
      </c>
      <c r="F154" s="318" t="s">
        <v>174</v>
      </c>
      <c r="G154" s="318" t="s">
        <v>175</v>
      </c>
      <c r="H154" s="318" t="s">
        <v>128</v>
      </c>
      <c r="I154" s="318" t="s">
        <v>131</v>
      </c>
      <c r="J154" s="318" t="s">
        <v>71</v>
      </c>
      <c r="K154" s="318" t="s">
        <v>72</v>
      </c>
    </row>
    <row r="155" spans="2:11" x14ac:dyDescent="0.35">
      <c r="B155" s="320"/>
      <c r="D155" s="320" t="s">
        <v>0</v>
      </c>
      <c r="E155" s="336" t="s">
        <v>254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3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35">
      <c r="B157" s="154" t="s">
        <v>222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35">
      <c r="B158" s="164" t="s">
        <v>176</v>
      </c>
      <c r="D158" s="170" t="s">
        <v>177</v>
      </c>
      <c r="E158" s="170" t="s">
        <v>177</v>
      </c>
      <c r="F158" s="170" t="s">
        <v>178</v>
      </c>
      <c r="G158" s="170" t="s">
        <v>177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35">
      <c r="B159" s="164" t="s">
        <v>75</v>
      </c>
      <c r="D159" s="223" t="s">
        <v>177</v>
      </c>
      <c r="E159" s="223" t="s">
        <v>177</v>
      </c>
      <c r="F159" s="223" t="s">
        <v>177</v>
      </c>
      <c r="G159" s="223">
        <v>77</v>
      </c>
      <c r="H159" s="223" t="s">
        <v>177</v>
      </c>
      <c r="I159" s="340">
        <v>77</v>
      </c>
      <c r="J159" s="223">
        <v>61</v>
      </c>
      <c r="K159" s="340">
        <v>138</v>
      </c>
    </row>
    <row r="160" spans="2:11" x14ac:dyDescent="0.35">
      <c r="B160" s="165" t="s">
        <v>76</v>
      </c>
      <c r="D160" s="170" t="s">
        <v>177</v>
      </c>
      <c r="E160" s="170" t="s">
        <v>177</v>
      </c>
      <c r="F160" s="170" t="s">
        <v>177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35">
      <c r="B161" s="164" t="s">
        <v>77</v>
      </c>
      <c r="D161" s="170">
        <v>72445</v>
      </c>
      <c r="E161" s="170">
        <v>26051</v>
      </c>
      <c r="F161" s="170" t="s">
        <v>177</v>
      </c>
      <c r="G161" s="170" t="s">
        <v>177</v>
      </c>
      <c r="H161" s="170" t="s">
        <v>177</v>
      </c>
      <c r="I161" s="339">
        <v>98496</v>
      </c>
      <c r="J161" s="170" t="s">
        <v>177</v>
      </c>
      <c r="K161" s="339">
        <v>98496</v>
      </c>
    </row>
    <row r="162" spans="2:12" x14ac:dyDescent="0.35">
      <c r="B162" s="164" t="s">
        <v>139</v>
      </c>
      <c r="D162" s="170" t="s">
        <v>177</v>
      </c>
      <c r="E162" s="170">
        <v>-100015</v>
      </c>
      <c r="F162" s="170" t="s">
        <v>177</v>
      </c>
      <c r="G162" s="170" t="s">
        <v>177</v>
      </c>
      <c r="H162" s="170" t="s">
        <v>177</v>
      </c>
      <c r="I162" s="339">
        <v>-100015</v>
      </c>
      <c r="J162" s="170" t="s">
        <v>177</v>
      </c>
      <c r="K162" s="339">
        <v>-100015</v>
      </c>
    </row>
    <row r="163" spans="2:12" ht="15" thickBot="1" x14ac:dyDescent="0.4">
      <c r="B163" s="154" t="s">
        <v>240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3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35">
      <c r="B165" s="153" t="s">
        <v>223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35">
      <c r="B166" s="187" t="s">
        <v>176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35">
      <c r="B167" s="187" t="s">
        <v>75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35">
      <c r="B168" s="188" t="s">
        <v>76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35">
      <c r="B169" s="164" t="s">
        <v>179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" thickBot="1" x14ac:dyDescent="0.4">
      <c r="B170" s="59" t="s">
        <v>244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35">
      <c r="B171" s="60"/>
    </row>
    <row r="173" spans="2:12" ht="15" thickBot="1" x14ac:dyDescent="0.4">
      <c r="B173" s="153" t="s">
        <v>189</v>
      </c>
      <c r="D173" s="5"/>
      <c r="E173" s="5"/>
      <c r="F173" s="5"/>
      <c r="G173" s="5"/>
      <c r="H173" s="5"/>
      <c r="I173" s="5"/>
      <c r="J173" s="5"/>
      <c r="K173" s="5"/>
    </row>
    <row r="174" spans="2:12" ht="15" thickBot="1" x14ac:dyDescent="0.4">
      <c r="B174" s="345"/>
      <c r="D174" s="346"/>
      <c r="E174" s="346"/>
      <c r="F174" s="1068" t="s">
        <v>44</v>
      </c>
      <c r="G174" s="1069"/>
      <c r="H174" s="346"/>
      <c r="I174" s="346"/>
      <c r="J174" s="346"/>
      <c r="K174" s="346"/>
      <c r="L174" s="346"/>
    </row>
    <row r="175" spans="2:12" ht="100.5" thickBot="1" x14ac:dyDescent="0.4">
      <c r="B175" s="345"/>
      <c r="D175" s="347" t="s">
        <v>42</v>
      </c>
      <c r="E175" s="347" t="s">
        <v>43</v>
      </c>
      <c r="F175" s="347" t="s">
        <v>184</v>
      </c>
      <c r="G175" s="348" t="s">
        <v>185</v>
      </c>
      <c r="H175" s="347" t="s">
        <v>180</v>
      </c>
      <c r="I175" s="347" t="s">
        <v>128</v>
      </c>
      <c r="J175" s="347" t="s">
        <v>131</v>
      </c>
      <c r="K175" s="347" t="s">
        <v>71</v>
      </c>
      <c r="L175" s="347" t="s">
        <v>72</v>
      </c>
    </row>
    <row r="176" spans="2:12" x14ac:dyDescent="0.35">
      <c r="B176" s="345"/>
      <c r="D176" s="346" t="s">
        <v>0</v>
      </c>
      <c r="E176" s="349" t="s">
        <v>340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3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35">
      <c r="B178" s="153" t="s">
        <v>266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35">
      <c r="B179" s="189" t="s">
        <v>176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" thickBot="1" x14ac:dyDescent="0.4">
      <c r="B180" s="189" t="s">
        <v>186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35">
      <c r="B181" s="190" t="s">
        <v>76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35">
      <c r="B182" s="189" t="s">
        <v>77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35">
      <c r="B183" s="189" t="s">
        <v>78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35">
      <c r="B184" s="189" t="s">
        <v>139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" thickBot="1" x14ac:dyDescent="0.4">
      <c r="B185" s="189" t="s">
        <v>79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" thickBot="1" x14ac:dyDescent="0.4">
      <c r="B186" s="153" t="s">
        <v>270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" thickTop="1" x14ac:dyDescent="0.3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35">
      <c r="B188" s="153" t="s">
        <v>268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35">
      <c r="B189" s="189" t="s">
        <v>176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" thickBot="1" x14ac:dyDescent="0.4">
      <c r="B190" s="189" t="s">
        <v>186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35">
      <c r="B191" s="190" t="s">
        <v>76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35">
      <c r="B192" s="189" t="s">
        <v>78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35">
      <c r="B193" s="189" t="s">
        <v>179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" thickBot="1" x14ac:dyDescent="0.4">
      <c r="B194" s="189" t="s">
        <v>79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" thickBot="1" x14ac:dyDescent="0.4">
      <c r="B195" s="153" t="s">
        <v>271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" thickTop="1" x14ac:dyDescent="0.3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" thickBot="1" x14ac:dyDescent="0.4">
      <c r="B197" s="153" t="s">
        <v>255</v>
      </c>
      <c r="D197" s="5"/>
      <c r="E197" s="5"/>
      <c r="F197" s="5"/>
      <c r="G197" s="5"/>
      <c r="H197" s="5"/>
      <c r="I197" s="5"/>
      <c r="J197" s="5"/>
      <c r="K197" s="5"/>
    </row>
    <row r="198" spans="2:12" ht="15" thickBot="1" x14ac:dyDescent="0.4">
      <c r="B198" s="345"/>
      <c r="D198" s="346"/>
      <c r="E198" s="346"/>
      <c r="F198" s="1068" t="s">
        <v>44</v>
      </c>
      <c r="G198" s="1069"/>
      <c r="H198" s="346"/>
      <c r="I198" s="346"/>
      <c r="J198" s="346"/>
      <c r="K198" s="346"/>
      <c r="L198" s="346"/>
    </row>
    <row r="199" spans="2:12" ht="100.5" thickBot="1" x14ac:dyDescent="0.4">
      <c r="B199" s="345"/>
      <c r="D199" s="347" t="s">
        <v>42</v>
      </c>
      <c r="E199" s="347" t="s">
        <v>43</v>
      </c>
      <c r="F199" s="347" t="s">
        <v>184</v>
      </c>
      <c r="G199" s="348" t="s">
        <v>185</v>
      </c>
      <c r="H199" s="347" t="s">
        <v>180</v>
      </c>
      <c r="I199" s="347" t="s">
        <v>128</v>
      </c>
      <c r="J199" s="347" t="s">
        <v>131</v>
      </c>
      <c r="K199" s="347" t="s">
        <v>71</v>
      </c>
      <c r="L199" s="347" t="s">
        <v>72</v>
      </c>
    </row>
    <row r="200" spans="2:12" x14ac:dyDescent="0.35">
      <c r="B200" s="345"/>
      <c r="D200" s="346" t="s">
        <v>0</v>
      </c>
      <c r="E200" s="349" t="s">
        <v>340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3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35">
      <c r="B202" s="153" t="s">
        <v>266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35">
      <c r="B203" s="189" t="s">
        <v>176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" thickBot="1" x14ac:dyDescent="0.4">
      <c r="B204" s="189" t="s">
        <v>186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35">
      <c r="B205" s="190" t="s">
        <v>76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35">
      <c r="B206" s="189" t="s">
        <v>77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35">
      <c r="B207" s="189" t="s">
        <v>78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35">
      <c r="B208" s="189" t="s">
        <v>139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" thickBot="1" x14ac:dyDescent="0.4">
      <c r="B209" s="189" t="s">
        <v>79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" thickBot="1" x14ac:dyDescent="0.4">
      <c r="B210" s="153" t="s">
        <v>267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" thickTop="1" x14ac:dyDescent="0.3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35">
      <c r="B212" s="153" t="s">
        <v>268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35">
      <c r="B213" s="189" t="s">
        <v>176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" thickBot="1" x14ac:dyDescent="0.4">
      <c r="B214" s="189" t="s">
        <v>186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35">
      <c r="B215" s="190" t="s">
        <v>76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35">
      <c r="B216" s="189" t="s">
        <v>78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35">
      <c r="B217" s="189" t="s">
        <v>179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" thickBot="1" x14ac:dyDescent="0.4">
      <c r="B218" s="189" t="s">
        <v>79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" thickBot="1" x14ac:dyDescent="0.4">
      <c r="B219" s="153" t="s">
        <v>269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" thickTop="1" x14ac:dyDescent="0.35"/>
    <row r="222" spans="2:12" ht="15" thickBot="1" x14ac:dyDescent="0.4">
      <c r="B222" s="153" t="s">
        <v>273</v>
      </c>
    </row>
    <row r="223" spans="2:12" ht="15" thickBot="1" x14ac:dyDescent="0.4">
      <c r="B223" s="345"/>
      <c r="D223" s="346"/>
      <c r="E223" s="346"/>
      <c r="F223" s="1068" t="s">
        <v>44</v>
      </c>
      <c r="G223" s="1069"/>
      <c r="H223" s="346"/>
      <c r="I223" s="346"/>
      <c r="J223" s="346"/>
      <c r="K223" s="346"/>
      <c r="L223" s="346"/>
    </row>
    <row r="224" spans="2:12" ht="100.5" thickBot="1" x14ac:dyDescent="0.4">
      <c r="B224" s="345"/>
      <c r="D224" s="347" t="s">
        <v>42</v>
      </c>
      <c r="E224" s="347" t="s">
        <v>43</v>
      </c>
      <c r="F224" s="347" t="s">
        <v>184</v>
      </c>
      <c r="G224" s="348" t="s">
        <v>185</v>
      </c>
      <c r="H224" s="347" t="s">
        <v>180</v>
      </c>
      <c r="I224" s="347" t="s">
        <v>128</v>
      </c>
      <c r="J224" s="347" t="s">
        <v>131</v>
      </c>
      <c r="K224" s="347" t="s">
        <v>71</v>
      </c>
      <c r="L224" s="347" t="s">
        <v>72</v>
      </c>
    </row>
    <row r="225" spans="2:12" x14ac:dyDescent="0.35">
      <c r="B225" s="345"/>
      <c r="D225" s="346" t="s">
        <v>0</v>
      </c>
      <c r="E225" s="349" t="s">
        <v>340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3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35">
      <c r="B227" s="153" t="s">
        <v>319</v>
      </c>
      <c r="D227" s="268" t="s">
        <v>317</v>
      </c>
      <c r="E227" s="173" t="s">
        <v>318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35">
      <c r="B228" s="189" t="s">
        <v>73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302</v>
      </c>
      <c r="J228" s="350" t="s">
        <v>302</v>
      </c>
      <c r="K228" s="268" t="s">
        <v>303</v>
      </c>
      <c r="L228" s="350">
        <v>78282</v>
      </c>
    </row>
    <row r="229" spans="2:12" ht="15" thickBot="1" x14ac:dyDescent="0.4">
      <c r="B229" s="189" t="s">
        <v>320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304</v>
      </c>
      <c r="K229" s="170" t="s">
        <v>146</v>
      </c>
      <c r="L229" s="339">
        <v>-33400</v>
      </c>
    </row>
    <row r="230" spans="2:12" x14ac:dyDescent="0.35">
      <c r="B230" s="190" t="s">
        <v>76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305</v>
      </c>
      <c r="K230" s="272">
        <v>1123</v>
      </c>
      <c r="L230" s="351">
        <v>44882</v>
      </c>
    </row>
    <row r="231" spans="2:12" x14ac:dyDescent="0.35">
      <c r="B231" s="189" t="s">
        <v>77</v>
      </c>
      <c r="D231" s="269" t="s">
        <v>306</v>
      </c>
      <c r="E231" s="274" t="s">
        <v>307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308</v>
      </c>
      <c r="K231" s="273" t="s">
        <v>18</v>
      </c>
      <c r="L231" s="350">
        <v>97974</v>
      </c>
    </row>
    <row r="232" spans="2:12" x14ac:dyDescent="0.35">
      <c r="B232" s="189" t="s">
        <v>78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35">
      <c r="B233" s="189" t="s">
        <v>139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" thickBot="1" x14ac:dyDescent="0.4">
      <c r="B234" s="189" t="s">
        <v>321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" thickBot="1" x14ac:dyDescent="0.4">
      <c r="B235" s="153" t="s">
        <v>322</v>
      </c>
      <c r="D235" s="275">
        <v>2239346</v>
      </c>
      <c r="E235" s="275">
        <v>615343</v>
      </c>
      <c r="F235" s="275" t="s">
        <v>309</v>
      </c>
      <c r="G235" s="279" t="s">
        <v>151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" thickTop="1" x14ac:dyDescent="0.3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35">
      <c r="B237" s="153" t="s">
        <v>323</v>
      </c>
      <c r="D237" s="268">
        <v>2239346</v>
      </c>
      <c r="E237" s="173" t="s">
        <v>275</v>
      </c>
      <c r="F237" s="173" t="s">
        <v>309</v>
      </c>
      <c r="G237" s="273" t="s">
        <v>151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35">
      <c r="B238" s="189" t="s">
        <v>73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" thickBot="1" x14ac:dyDescent="0.4">
      <c r="B239" s="189" t="s">
        <v>320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35">
      <c r="B240" s="190" t="s">
        <v>76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35">
      <c r="B241" s="189" t="s">
        <v>78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35">
      <c r="B242" s="189" t="s">
        <v>179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310</v>
      </c>
      <c r="K242" s="170">
        <v>-63357</v>
      </c>
      <c r="L242" s="350">
        <v>-40000</v>
      </c>
    </row>
    <row r="243" spans="2:12" ht="15" thickBot="1" x14ac:dyDescent="0.4">
      <c r="B243" s="189" t="s">
        <v>324</v>
      </c>
      <c r="D243" s="269" t="s">
        <v>18</v>
      </c>
      <c r="E243" s="274" t="s">
        <v>311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" thickBot="1" x14ac:dyDescent="0.4">
      <c r="B244" s="153" t="s">
        <v>325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" thickTop="1" x14ac:dyDescent="0.35"/>
    <row r="247" spans="2:12" ht="15" thickBot="1" x14ac:dyDescent="0.4">
      <c r="B247" s="153" t="s">
        <v>339</v>
      </c>
    </row>
    <row r="248" spans="2:12" ht="15" thickBot="1" x14ac:dyDescent="0.4">
      <c r="B248" s="345"/>
      <c r="D248" s="346"/>
      <c r="E248" s="346"/>
      <c r="F248" s="1068" t="s">
        <v>44</v>
      </c>
      <c r="G248" s="1069"/>
      <c r="H248" s="346"/>
      <c r="I248" s="346"/>
      <c r="J248" s="346"/>
      <c r="K248" s="346"/>
      <c r="L248" s="346"/>
    </row>
    <row r="249" spans="2:12" ht="100.5" thickBot="1" x14ac:dyDescent="0.4">
      <c r="B249" s="345"/>
      <c r="D249" s="347" t="s">
        <v>42</v>
      </c>
      <c r="E249" s="347" t="s">
        <v>43</v>
      </c>
      <c r="F249" s="347" t="s">
        <v>330</v>
      </c>
      <c r="G249" s="348" t="s">
        <v>185</v>
      </c>
      <c r="H249" s="346" t="s">
        <v>180</v>
      </c>
      <c r="I249" s="347" t="s">
        <v>331</v>
      </c>
      <c r="J249" s="347" t="s">
        <v>131</v>
      </c>
      <c r="K249" s="347" t="s">
        <v>71</v>
      </c>
      <c r="L249" s="347" t="s">
        <v>72</v>
      </c>
    </row>
    <row r="250" spans="2:12" ht="15" thickBot="1" x14ac:dyDescent="0.4">
      <c r="B250" s="345"/>
      <c r="D250" s="346" t="s">
        <v>332</v>
      </c>
      <c r="E250" s="346" t="s">
        <v>0</v>
      </c>
      <c r="F250" s="1068" t="s">
        <v>332</v>
      </c>
      <c r="G250" s="1069" t="s">
        <v>332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35">
      <c r="B251" s="285" t="s">
        <v>268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35">
      <c r="B252" s="286" t="s">
        <v>176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" thickBot="1" x14ac:dyDescent="0.4">
      <c r="B253" s="286" t="s">
        <v>333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35">
      <c r="B254" s="285" t="s">
        <v>76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" thickBot="1" x14ac:dyDescent="0.4">
      <c r="B255" s="286" t="s">
        <v>179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334</v>
      </c>
      <c r="L255" s="357">
        <v>-40000</v>
      </c>
    </row>
    <row r="256" spans="2:12" ht="15" thickBot="1" x14ac:dyDescent="0.4">
      <c r="B256" s="285" t="s">
        <v>335</v>
      </c>
      <c r="D256" s="294">
        <v>2239346</v>
      </c>
      <c r="E256" s="294">
        <v>615343</v>
      </c>
      <c r="F256" s="295" t="s">
        <v>309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" thickTop="1" x14ac:dyDescent="0.3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35">
      <c r="B258" s="288" t="s">
        <v>336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35">
      <c r="B259" s="289" t="s">
        <v>176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337</v>
      </c>
      <c r="K259" s="274" t="s">
        <v>18</v>
      </c>
      <c r="L259" s="346" t="s">
        <v>337</v>
      </c>
    </row>
    <row r="260" spans="2:12" ht="15" thickBot="1" x14ac:dyDescent="0.4">
      <c r="B260" s="289" t="s">
        <v>333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" thickBot="1" x14ac:dyDescent="0.4">
      <c r="B261" s="288" t="s">
        <v>76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" thickBot="1" x14ac:dyDescent="0.4">
      <c r="B262" s="285" t="s">
        <v>338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" thickTop="1" x14ac:dyDescent="0.35"/>
    <row r="264" spans="2:12" ht="15" thickBot="1" x14ac:dyDescent="0.4">
      <c r="B264" s="153" t="s">
        <v>367</v>
      </c>
    </row>
    <row r="265" spans="2:12" ht="15" thickBot="1" x14ac:dyDescent="0.4">
      <c r="B265" s="345"/>
      <c r="D265" s="346"/>
      <c r="E265" s="346"/>
      <c r="F265" s="1068" t="s">
        <v>44</v>
      </c>
      <c r="G265" s="1069"/>
      <c r="H265" s="346"/>
      <c r="I265" s="346"/>
      <c r="J265" s="346"/>
      <c r="K265" s="346"/>
      <c r="L265" s="346"/>
    </row>
    <row r="266" spans="2:12" ht="100.5" thickBot="1" x14ac:dyDescent="0.4">
      <c r="B266" s="345"/>
      <c r="D266" s="347" t="s">
        <v>42</v>
      </c>
      <c r="E266" s="347" t="s">
        <v>43</v>
      </c>
      <c r="F266" s="347" t="s">
        <v>330</v>
      </c>
      <c r="G266" s="348" t="s">
        <v>185</v>
      </c>
      <c r="H266" s="346" t="s">
        <v>180</v>
      </c>
      <c r="I266" s="347" t="s">
        <v>331</v>
      </c>
      <c r="J266" s="347" t="s">
        <v>131</v>
      </c>
      <c r="K266" s="347" t="s">
        <v>71</v>
      </c>
      <c r="L266" s="347" t="s">
        <v>72</v>
      </c>
    </row>
    <row r="267" spans="2:12" ht="15" thickBot="1" x14ac:dyDescent="0.4">
      <c r="B267" s="345"/>
      <c r="D267" s="346"/>
      <c r="E267" s="346"/>
      <c r="F267" s="1068"/>
      <c r="G267" s="1069"/>
      <c r="H267" s="346"/>
      <c r="I267" s="346"/>
      <c r="J267" s="346"/>
      <c r="K267" s="346"/>
      <c r="L267" s="346"/>
    </row>
    <row r="268" spans="2:12" ht="15" thickBot="1" x14ac:dyDescent="0.4">
      <c r="B268" s="347"/>
      <c r="D268" s="347" t="s">
        <v>332</v>
      </c>
      <c r="E268" s="347" t="s">
        <v>0</v>
      </c>
      <c r="F268" s="347" t="s">
        <v>332</v>
      </c>
      <c r="G268" s="347" t="s">
        <v>332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35">
      <c r="B269" s="285" t="s">
        <v>268</v>
      </c>
      <c r="D269" s="268">
        <v>2239346</v>
      </c>
      <c r="E269" s="268">
        <v>615343</v>
      </c>
      <c r="F269" s="366">
        <v>-46986</v>
      </c>
      <c r="G269" s="367" t="s">
        <v>151</v>
      </c>
      <c r="H269" s="367" t="s">
        <v>18</v>
      </c>
      <c r="I269" s="366">
        <v>525721</v>
      </c>
      <c r="J269" s="350" t="s">
        <v>352</v>
      </c>
      <c r="K269" s="268">
        <v>63500</v>
      </c>
      <c r="L269" s="350" t="s">
        <v>353</v>
      </c>
    </row>
    <row r="270" spans="2:12" x14ac:dyDescent="0.35">
      <c r="B270" s="286" t="s">
        <v>176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35">
      <c r="B271" s="286" t="s">
        <v>354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" thickBot="1" x14ac:dyDescent="0.4">
      <c r="B272" s="286" t="s">
        <v>355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" thickBot="1" x14ac:dyDescent="0.4">
      <c r="B273" s="285" t="s">
        <v>76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35">
      <c r="B274" s="286" t="s">
        <v>78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356</v>
      </c>
      <c r="J274" s="350" t="s">
        <v>356</v>
      </c>
      <c r="K274" s="375" t="s">
        <v>18</v>
      </c>
      <c r="L274" s="350" t="s">
        <v>356</v>
      </c>
    </row>
    <row r="275" spans="2:13" x14ac:dyDescent="0.35">
      <c r="B275" s="286" t="s">
        <v>179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334</v>
      </c>
      <c r="L275" s="350">
        <v>-40000</v>
      </c>
    </row>
    <row r="276" spans="2:13" ht="15" thickBot="1" x14ac:dyDescent="0.4">
      <c r="B276" s="286" t="s">
        <v>357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358</v>
      </c>
      <c r="J276" s="350" t="s">
        <v>18</v>
      </c>
      <c r="K276" s="274" t="s">
        <v>18</v>
      </c>
      <c r="L276" s="350" t="s">
        <v>18</v>
      </c>
    </row>
    <row r="277" spans="2:13" ht="15" thickBot="1" x14ac:dyDescent="0.4">
      <c r="B277" s="285" t="s">
        <v>359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360</v>
      </c>
      <c r="K277" s="379" t="s">
        <v>18</v>
      </c>
      <c r="L277" s="350" t="s">
        <v>360</v>
      </c>
    </row>
    <row r="278" spans="2:13" ht="15" thickTop="1" x14ac:dyDescent="0.3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35">
      <c r="B279" s="288" t="s">
        <v>336</v>
      </c>
      <c r="D279" s="268">
        <v>2239346</v>
      </c>
      <c r="E279" s="268">
        <v>619407</v>
      </c>
      <c r="F279" s="273" t="s">
        <v>361</v>
      </c>
      <c r="G279" s="268">
        <v>1101</v>
      </c>
      <c r="H279" s="268">
        <v>31500</v>
      </c>
      <c r="I279" s="268">
        <v>466392</v>
      </c>
      <c r="J279" s="350" t="s">
        <v>362</v>
      </c>
      <c r="K279" s="273" t="s">
        <v>18</v>
      </c>
      <c r="L279" s="350" t="s">
        <v>362</v>
      </c>
    </row>
    <row r="280" spans="2:13" x14ac:dyDescent="0.35">
      <c r="B280" s="289" t="s">
        <v>176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35">
      <c r="B281" s="289" t="s">
        <v>354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" thickBot="1" x14ac:dyDescent="0.4">
      <c r="B282" s="289" t="s">
        <v>355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35">
      <c r="B283" s="288" t="s">
        <v>76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" thickBot="1" x14ac:dyDescent="0.4">
      <c r="B284" s="289" t="s">
        <v>357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" thickBot="1" x14ac:dyDescent="0.4">
      <c r="B285" s="285" t="s">
        <v>363</v>
      </c>
      <c r="D285" s="379" t="s">
        <v>364</v>
      </c>
      <c r="E285" s="376">
        <v>618531</v>
      </c>
      <c r="F285" s="379" t="s">
        <v>361</v>
      </c>
      <c r="G285" s="376">
        <v>-1828</v>
      </c>
      <c r="H285" s="376">
        <v>59151</v>
      </c>
      <c r="I285" s="376">
        <v>272679</v>
      </c>
      <c r="J285" s="350" t="s">
        <v>365</v>
      </c>
      <c r="K285" s="379" t="s">
        <v>18</v>
      </c>
      <c r="L285" s="350" t="s">
        <v>366</v>
      </c>
    </row>
    <row r="286" spans="2:13" ht="15" thickTop="1" x14ac:dyDescent="0.35"/>
    <row r="288" spans="2:13" ht="15" thickBot="1" x14ac:dyDescent="0.4">
      <c r="B288" s="401"/>
      <c r="D288" s="402"/>
      <c r="E288" s="403"/>
      <c r="F288" s="1079" t="s">
        <v>44</v>
      </c>
      <c r="G288" s="1079"/>
      <c r="H288" s="403"/>
      <c r="I288" s="403"/>
      <c r="J288" s="403"/>
      <c r="K288" s="403"/>
      <c r="L288" s="403"/>
    </row>
    <row r="289" spans="2:12" x14ac:dyDescent="0.35">
      <c r="B289" s="345"/>
      <c r="D289" s="1056" t="s">
        <v>42</v>
      </c>
      <c r="E289" s="1056" t="s">
        <v>43</v>
      </c>
      <c r="F289" s="1087" t="s">
        <v>330</v>
      </c>
      <c r="G289" s="1087" t="s">
        <v>185</v>
      </c>
      <c r="H289" s="403"/>
      <c r="I289" s="1056" t="s">
        <v>331</v>
      </c>
      <c r="J289" s="1056" t="s">
        <v>131</v>
      </c>
      <c r="K289" s="1056" t="s">
        <v>71</v>
      </c>
      <c r="L289" s="1056" t="s">
        <v>72</v>
      </c>
    </row>
    <row r="290" spans="2:12" ht="63.5" thickBot="1" x14ac:dyDescent="0.4">
      <c r="B290" s="345"/>
      <c r="D290" s="1070"/>
      <c r="E290" s="1070"/>
      <c r="F290" s="1070"/>
      <c r="G290" s="1070"/>
      <c r="H290" s="404" t="s">
        <v>180</v>
      </c>
      <c r="I290" s="1070"/>
      <c r="J290" s="1070"/>
      <c r="K290" s="1070"/>
      <c r="L290" s="1070"/>
    </row>
    <row r="291" spans="2:12" x14ac:dyDescent="0.35">
      <c r="B291" s="401"/>
      <c r="D291" s="403" t="s">
        <v>332</v>
      </c>
      <c r="E291" s="403" t="s">
        <v>0</v>
      </c>
      <c r="F291" s="403" t="s">
        <v>332</v>
      </c>
      <c r="G291" s="403" t="s">
        <v>332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35">
      <c r="B292" s="383" t="s">
        <v>336</v>
      </c>
      <c r="D292" s="384">
        <v>2239346</v>
      </c>
      <c r="E292" s="384">
        <v>619407</v>
      </c>
      <c r="F292" s="385" t="s">
        <v>361</v>
      </c>
      <c r="G292" s="384">
        <v>1101</v>
      </c>
      <c r="H292" s="384">
        <v>31500</v>
      </c>
      <c r="I292" s="384">
        <v>466392</v>
      </c>
      <c r="J292" s="402" t="s">
        <v>362</v>
      </c>
      <c r="K292" s="385" t="s">
        <v>18</v>
      </c>
      <c r="L292" s="402" t="s">
        <v>362</v>
      </c>
    </row>
    <row r="293" spans="2:12" x14ac:dyDescent="0.35">
      <c r="B293" s="386" t="s">
        <v>176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375</v>
      </c>
      <c r="K293" s="387" t="s">
        <v>18</v>
      </c>
      <c r="L293" s="402" t="s">
        <v>375</v>
      </c>
    </row>
    <row r="294" spans="2:12" x14ac:dyDescent="0.35">
      <c r="B294" s="386" t="s">
        <v>354</v>
      </c>
      <c r="D294" s="1071" t="s">
        <v>18</v>
      </c>
      <c r="E294" s="1071" t="s">
        <v>18</v>
      </c>
      <c r="F294" s="1071" t="s">
        <v>18</v>
      </c>
      <c r="G294" s="1073">
        <v>3676</v>
      </c>
      <c r="H294" s="1073">
        <v>10145</v>
      </c>
      <c r="I294" s="1071" t="s">
        <v>18</v>
      </c>
      <c r="J294" s="1085">
        <v>13821</v>
      </c>
      <c r="K294" s="1071" t="s">
        <v>18</v>
      </c>
      <c r="L294" s="1085">
        <v>13821</v>
      </c>
    </row>
    <row r="295" spans="2:12" ht="15" thickBot="1" x14ac:dyDescent="0.4">
      <c r="B295" s="386" t="s">
        <v>355</v>
      </c>
      <c r="D295" s="1072"/>
      <c r="E295" s="1072"/>
      <c r="F295" s="1072"/>
      <c r="G295" s="1074"/>
      <c r="H295" s="1074"/>
      <c r="I295" s="1072"/>
      <c r="J295" s="1086"/>
      <c r="K295" s="1072"/>
      <c r="L295" s="1086"/>
    </row>
    <row r="296" spans="2:12" x14ac:dyDescent="0.35">
      <c r="B296" s="383" t="s">
        <v>76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376</v>
      </c>
      <c r="K296" s="387" t="s">
        <v>18</v>
      </c>
      <c r="L296" s="402" t="s">
        <v>376</v>
      </c>
    </row>
    <row r="297" spans="2:12" ht="15" thickBot="1" x14ac:dyDescent="0.4">
      <c r="B297" s="386" t="s">
        <v>357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" thickBot="1" x14ac:dyDescent="0.4">
      <c r="B298" s="389" t="s">
        <v>377</v>
      </c>
      <c r="D298" s="390" t="s">
        <v>364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378</v>
      </c>
      <c r="K298" s="390" t="s">
        <v>18</v>
      </c>
      <c r="L298" s="406" t="s">
        <v>379</v>
      </c>
    </row>
    <row r="299" spans="2:12" ht="15" thickTop="1" x14ac:dyDescent="0.3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35">
      <c r="B300" s="389" t="s">
        <v>268</v>
      </c>
      <c r="D300" s="384">
        <v>2239346</v>
      </c>
      <c r="E300" s="384">
        <v>615343</v>
      </c>
      <c r="F300" s="393">
        <v>-46986</v>
      </c>
      <c r="G300" s="392" t="s">
        <v>151</v>
      </c>
      <c r="H300" s="392" t="s">
        <v>18</v>
      </c>
      <c r="I300" s="393">
        <v>525721</v>
      </c>
      <c r="J300" s="402" t="s">
        <v>352</v>
      </c>
      <c r="K300" s="384">
        <v>63500</v>
      </c>
      <c r="L300" s="402" t="s">
        <v>353</v>
      </c>
    </row>
    <row r="301" spans="2:12" x14ac:dyDescent="0.35">
      <c r="B301" s="394" t="s">
        <v>176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35">
      <c r="B302" s="394" t="s">
        <v>354</v>
      </c>
      <c r="D302" s="1071" t="s">
        <v>18</v>
      </c>
      <c r="E302" s="1071" t="s">
        <v>18</v>
      </c>
      <c r="F302" s="1081">
        <v>53764</v>
      </c>
      <c r="G302" s="1083">
        <v>413</v>
      </c>
      <c r="H302" s="1081">
        <v>23689</v>
      </c>
      <c r="I302" s="1083" t="s">
        <v>18</v>
      </c>
      <c r="J302" s="1085">
        <v>77866</v>
      </c>
      <c r="K302" s="1071" t="s">
        <v>18</v>
      </c>
      <c r="L302" s="1085">
        <v>77866</v>
      </c>
    </row>
    <row r="303" spans="2:12" ht="15" thickBot="1" x14ac:dyDescent="0.4">
      <c r="B303" s="394" t="s">
        <v>355</v>
      </c>
      <c r="D303" s="1072"/>
      <c r="E303" s="1072"/>
      <c r="F303" s="1082"/>
      <c r="G303" s="1084"/>
      <c r="H303" s="1082"/>
      <c r="I303" s="1084"/>
      <c r="J303" s="1086"/>
      <c r="K303" s="1072"/>
      <c r="L303" s="1086"/>
    </row>
    <row r="304" spans="2:12" ht="15" thickBot="1" x14ac:dyDescent="0.4">
      <c r="B304" s="389" t="s">
        <v>76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35">
      <c r="B305" s="394" t="s">
        <v>78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356</v>
      </c>
      <c r="K305" s="399" t="s">
        <v>18</v>
      </c>
      <c r="L305" s="402" t="s">
        <v>356</v>
      </c>
    </row>
    <row r="306" spans="2:12" x14ac:dyDescent="0.35">
      <c r="B306" s="394" t="s">
        <v>179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312</v>
      </c>
    </row>
    <row r="307" spans="2:12" ht="15" thickBot="1" x14ac:dyDescent="0.4">
      <c r="B307" s="394" t="s">
        <v>357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" thickBot="1" x14ac:dyDescent="0.4">
      <c r="B308" s="389" t="s">
        <v>380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381</v>
      </c>
      <c r="K308" s="390" t="s">
        <v>18</v>
      </c>
      <c r="L308" s="410" t="s">
        <v>381</v>
      </c>
    </row>
    <row r="309" spans="2:12" ht="15" thickTop="1" x14ac:dyDescent="0.35"/>
    <row r="311" spans="2:12" x14ac:dyDescent="0.35">
      <c r="B311" s="401"/>
      <c r="D311" s="402"/>
      <c r="E311" s="416"/>
      <c r="F311" s="1080" t="s">
        <v>44</v>
      </c>
      <c r="G311" s="1080"/>
      <c r="H311" s="416"/>
      <c r="I311" s="416"/>
      <c r="J311" s="416"/>
      <c r="K311" s="416"/>
      <c r="L311" s="416"/>
    </row>
    <row r="312" spans="2:12" ht="31.5" x14ac:dyDescent="0.35">
      <c r="B312" s="401" t="s">
        <v>388</v>
      </c>
      <c r="D312" s="1056" t="s">
        <v>42</v>
      </c>
      <c r="E312" s="1056" t="s">
        <v>43</v>
      </c>
      <c r="F312" s="416" t="s">
        <v>389</v>
      </c>
      <c r="G312" s="1056" t="s">
        <v>185</v>
      </c>
      <c r="H312" s="1056" t="s">
        <v>180</v>
      </c>
      <c r="I312" s="1056" t="s">
        <v>331</v>
      </c>
      <c r="J312" s="1056" t="s">
        <v>131</v>
      </c>
      <c r="K312" s="1056" t="s">
        <v>71</v>
      </c>
      <c r="L312" s="1056" t="s">
        <v>72</v>
      </c>
    </row>
    <row r="313" spans="2:12" x14ac:dyDescent="0.35">
      <c r="B313" s="401"/>
      <c r="D313" s="1056"/>
      <c r="E313" s="1056"/>
      <c r="F313" s="416" t="s">
        <v>390</v>
      </c>
      <c r="G313" s="1056"/>
      <c r="H313" s="1056"/>
      <c r="I313" s="1056"/>
      <c r="J313" s="1056"/>
      <c r="K313" s="1056"/>
      <c r="L313" s="1056"/>
    </row>
    <row r="314" spans="2:12" x14ac:dyDescent="0.3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35">
      <c r="B315" s="389" t="s">
        <v>391</v>
      </c>
      <c r="D315" s="385" t="s">
        <v>364</v>
      </c>
      <c r="E315" s="384">
        <v>619407</v>
      </c>
      <c r="F315" s="385" t="s">
        <v>361</v>
      </c>
      <c r="G315" s="384">
        <v>1101</v>
      </c>
      <c r="H315" s="384">
        <v>31500</v>
      </c>
      <c r="I315" s="384">
        <v>446471</v>
      </c>
      <c r="J315" s="402" t="s">
        <v>392</v>
      </c>
      <c r="K315" s="415" t="s">
        <v>18</v>
      </c>
      <c r="L315" s="402" t="s">
        <v>392</v>
      </c>
    </row>
    <row r="316" spans="2:12" x14ac:dyDescent="0.35">
      <c r="B316" s="394" t="s">
        <v>73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393</v>
      </c>
      <c r="J316" s="402" t="s">
        <v>393</v>
      </c>
      <c r="K316" s="415" t="s">
        <v>18</v>
      </c>
      <c r="L316" s="402" t="s">
        <v>393</v>
      </c>
    </row>
    <row r="317" spans="2:12" x14ac:dyDescent="0.35">
      <c r="B317" s="394" t="s">
        <v>394</v>
      </c>
      <c r="D317" s="1071" t="s">
        <v>18</v>
      </c>
      <c r="E317" s="1071" t="s">
        <v>18</v>
      </c>
      <c r="F317" s="1073">
        <v>17401</v>
      </c>
      <c r="G317" s="1071" t="s">
        <v>396</v>
      </c>
      <c r="H317" s="1073">
        <v>28470</v>
      </c>
      <c r="I317" s="1075" t="s">
        <v>18</v>
      </c>
      <c r="J317" s="1085">
        <v>42696</v>
      </c>
      <c r="K317" s="1071" t="s">
        <v>18</v>
      </c>
      <c r="L317" s="1085">
        <v>42696</v>
      </c>
    </row>
    <row r="318" spans="2:12" ht="15" thickBot="1" x14ac:dyDescent="0.4">
      <c r="B318" s="394" t="s">
        <v>395</v>
      </c>
      <c r="D318" s="1072"/>
      <c r="E318" s="1072"/>
      <c r="F318" s="1074"/>
      <c r="G318" s="1072"/>
      <c r="H318" s="1074"/>
      <c r="I318" s="1076"/>
      <c r="J318" s="1086"/>
      <c r="K318" s="1072"/>
      <c r="L318" s="1086"/>
    </row>
    <row r="319" spans="2:12" x14ac:dyDescent="0.35">
      <c r="B319" s="389" t="s">
        <v>76</v>
      </c>
      <c r="D319" s="385" t="s">
        <v>18</v>
      </c>
      <c r="E319" s="385" t="s">
        <v>18</v>
      </c>
      <c r="F319" s="384">
        <v>17401</v>
      </c>
      <c r="G319" s="385" t="s">
        <v>396</v>
      </c>
      <c r="H319" s="384">
        <v>28470</v>
      </c>
      <c r="I319" s="385" t="s">
        <v>393</v>
      </c>
      <c r="J319" s="402" t="s">
        <v>397</v>
      </c>
      <c r="K319" s="385" t="s">
        <v>18</v>
      </c>
      <c r="L319" s="402" t="s">
        <v>397</v>
      </c>
    </row>
    <row r="320" spans="2:12" x14ac:dyDescent="0.35">
      <c r="B320" s="394" t="s">
        <v>398</v>
      </c>
      <c r="D320" s="1071" t="s">
        <v>18</v>
      </c>
      <c r="E320" s="1071">
        <v>-741</v>
      </c>
      <c r="F320" s="1071" t="s">
        <v>18</v>
      </c>
      <c r="G320" s="1071" t="s">
        <v>18</v>
      </c>
      <c r="H320" s="1071" t="s">
        <v>18</v>
      </c>
      <c r="I320" s="1071">
        <v>741</v>
      </c>
      <c r="J320" s="1077" t="s">
        <v>18</v>
      </c>
      <c r="K320" s="1071" t="s">
        <v>18</v>
      </c>
      <c r="L320" s="1077" t="s">
        <v>18</v>
      </c>
    </row>
    <row r="321" spans="2:12" ht="15" thickBot="1" x14ac:dyDescent="0.4">
      <c r="B321" s="394" t="s">
        <v>399</v>
      </c>
      <c r="D321" s="1072"/>
      <c r="E321" s="1072"/>
      <c r="F321" s="1072"/>
      <c r="G321" s="1072"/>
      <c r="H321" s="1072"/>
      <c r="I321" s="1072"/>
      <c r="J321" s="1078"/>
      <c r="K321" s="1072"/>
      <c r="L321" s="1078"/>
    </row>
    <row r="322" spans="2:12" ht="15" thickBot="1" x14ac:dyDescent="0.4">
      <c r="B322" s="389" t="s">
        <v>400</v>
      </c>
      <c r="D322" s="420" t="s">
        <v>364</v>
      </c>
      <c r="E322" s="411">
        <v>618666</v>
      </c>
      <c r="F322" s="411">
        <v>13521</v>
      </c>
      <c r="G322" s="420" t="s">
        <v>401</v>
      </c>
      <c r="H322" s="411">
        <v>59970</v>
      </c>
      <c r="I322" s="411">
        <v>313440</v>
      </c>
      <c r="J322" s="422" t="s">
        <v>402</v>
      </c>
      <c r="K322" s="420" t="s">
        <v>18</v>
      </c>
      <c r="L322" s="423">
        <v>3242869</v>
      </c>
    </row>
    <row r="323" spans="2:12" x14ac:dyDescent="0.3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35">
      <c r="B324" s="383" t="s">
        <v>323</v>
      </c>
      <c r="D324" s="385" t="s">
        <v>403</v>
      </c>
      <c r="E324" s="385" t="s">
        <v>275</v>
      </c>
      <c r="F324" s="385" t="s">
        <v>309</v>
      </c>
      <c r="G324" s="385" t="s">
        <v>151</v>
      </c>
      <c r="H324" s="385" t="s">
        <v>18</v>
      </c>
      <c r="I324" s="384">
        <v>515392</v>
      </c>
      <c r="J324" s="402" t="s">
        <v>404</v>
      </c>
      <c r="K324" s="384">
        <v>55238</v>
      </c>
      <c r="L324" s="402" t="s">
        <v>405</v>
      </c>
    </row>
    <row r="325" spans="2:12" x14ac:dyDescent="0.35">
      <c r="B325" s="386" t="s">
        <v>73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35">
      <c r="B326" s="386" t="s">
        <v>394</v>
      </c>
      <c r="D326" s="1071" t="s">
        <v>18</v>
      </c>
      <c r="E326" s="1071" t="s">
        <v>18</v>
      </c>
      <c r="F326" s="1073">
        <v>43106</v>
      </c>
      <c r="G326" s="1073">
        <v>2732</v>
      </c>
      <c r="H326" s="1073">
        <v>31500</v>
      </c>
      <c r="I326" s="1071" t="s">
        <v>18</v>
      </c>
      <c r="J326" s="1085">
        <v>77338</v>
      </c>
      <c r="K326" s="1071" t="s">
        <v>18</v>
      </c>
      <c r="L326" s="1085">
        <v>77338</v>
      </c>
    </row>
    <row r="327" spans="2:12" ht="15" thickBot="1" x14ac:dyDescent="0.4">
      <c r="B327" s="386" t="s">
        <v>395</v>
      </c>
      <c r="D327" s="1072"/>
      <c r="E327" s="1072"/>
      <c r="F327" s="1074"/>
      <c r="G327" s="1074"/>
      <c r="H327" s="1074"/>
      <c r="I327" s="1072"/>
      <c r="J327" s="1086"/>
      <c r="K327" s="1072"/>
      <c r="L327" s="1086"/>
    </row>
    <row r="328" spans="2:12" x14ac:dyDescent="0.35">
      <c r="B328" s="383" t="s">
        <v>76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35">
      <c r="B329" s="394" t="s">
        <v>78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35">
      <c r="B330" s="394" t="s">
        <v>179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35">
      <c r="B331" s="394" t="s">
        <v>398</v>
      </c>
      <c r="D331" s="1071" t="s">
        <v>18</v>
      </c>
      <c r="E331" s="1071" t="s">
        <v>311</v>
      </c>
      <c r="F331" s="1071" t="s">
        <v>18</v>
      </c>
      <c r="G331" s="1071" t="s">
        <v>18</v>
      </c>
      <c r="H331" s="1071" t="s">
        <v>18</v>
      </c>
      <c r="I331" s="1073">
        <v>-4064</v>
      </c>
      <c r="J331" s="1077" t="s">
        <v>18</v>
      </c>
      <c r="K331" s="1071" t="s">
        <v>18</v>
      </c>
      <c r="L331" s="1077" t="s">
        <v>18</v>
      </c>
    </row>
    <row r="332" spans="2:12" ht="15" thickBot="1" x14ac:dyDescent="0.4">
      <c r="B332" s="394" t="s">
        <v>406</v>
      </c>
      <c r="D332" s="1072"/>
      <c r="E332" s="1072"/>
      <c r="F332" s="1072"/>
      <c r="G332" s="1072"/>
      <c r="H332" s="1072"/>
      <c r="I332" s="1074"/>
      <c r="J332" s="1078"/>
      <c r="K332" s="1072"/>
      <c r="L332" s="1078"/>
    </row>
    <row r="333" spans="2:12" ht="15" thickBot="1" x14ac:dyDescent="0.4">
      <c r="B333" s="389" t="s">
        <v>407</v>
      </c>
      <c r="D333" s="420" t="s">
        <v>403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392</v>
      </c>
      <c r="K333" s="420" t="s">
        <v>18</v>
      </c>
      <c r="L333" s="422" t="s">
        <v>392</v>
      </c>
    </row>
    <row r="339" spans="2:12" x14ac:dyDescent="0.35">
      <c r="B339" s="438"/>
      <c r="D339" s="438"/>
      <c r="E339" s="430"/>
      <c r="F339" s="1080" t="s">
        <v>44</v>
      </c>
      <c r="G339" s="1080"/>
      <c r="H339" s="430"/>
      <c r="I339" s="430"/>
      <c r="J339" s="430"/>
      <c r="K339" s="430"/>
      <c r="L339" s="430"/>
    </row>
    <row r="340" spans="2:12" ht="31.5" x14ac:dyDescent="0.35">
      <c r="B340" s="438"/>
      <c r="D340" s="1056" t="s">
        <v>42</v>
      </c>
      <c r="E340" s="1056" t="s">
        <v>43</v>
      </c>
      <c r="F340" s="430" t="s">
        <v>389</v>
      </c>
      <c r="G340" s="1056" t="s">
        <v>185</v>
      </c>
      <c r="H340" s="1056" t="s">
        <v>180</v>
      </c>
      <c r="I340" s="1056" t="s">
        <v>331</v>
      </c>
      <c r="J340" s="1056" t="s">
        <v>418</v>
      </c>
      <c r="K340" s="1056" t="s">
        <v>419</v>
      </c>
      <c r="L340" s="1056" t="s">
        <v>72</v>
      </c>
    </row>
    <row r="341" spans="2:12" x14ac:dyDescent="0.35">
      <c r="B341" s="452"/>
      <c r="D341" s="1056"/>
      <c r="E341" s="1056"/>
      <c r="F341" s="430" t="s">
        <v>390</v>
      </c>
      <c r="G341" s="1056"/>
      <c r="H341" s="1056"/>
      <c r="I341" s="1056"/>
      <c r="J341" s="1056"/>
      <c r="K341" s="1056"/>
      <c r="L341" s="1056"/>
    </row>
    <row r="342" spans="2:12" x14ac:dyDescent="0.3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35">
      <c r="B343" s="389" t="s">
        <v>420</v>
      </c>
      <c r="D343" s="436" t="s">
        <v>364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402</v>
      </c>
      <c r="K343" s="431" t="s">
        <v>18</v>
      </c>
      <c r="L343" s="438" t="s">
        <v>402</v>
      </c>
    </row>
    <row r="344" spans="2:12" x14ac:dyDescent="0.35">
      <c r="B344" s="394" t="s">
        <v>176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421</v>
      </c>
      <c r="J344" s="438" t="s">
        <v>421</v>
      </c>
      <c r="K344" s="431" t="s">
        <v>18</v>
      </c>
      <c r="L344" s="438" t="s">
        <v>421</v>
      </c>
    </row>
    <row r="345" spans="2:12" ht="15" thickBot="1" x14ac:dyDescent="0.4">
      <c r="B345" s="394" t="s">
        <v>186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422</v>
      </c>
      <c r="I345" s="437" t="s">
        <v>18</v>
      </c>
      <c r="J345" s="439" t="s">
        <v>423</v>
      </c>
      <c r="K345" s="432" t="s">
        <v>18</v>
      </c>
      <c r="L345" s="439" t="s">
        <v>423</v>
      </c>
    </row>
    <row r="346" spans="2:12" ht="15" thickBot="1" x14ac:dyDescent="0.4">
      <c r="B346" s="389" t="s">
        <v>76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422</v>
      </c>
      <c r="I346" s="436" t="s">
        <v>421</v>
      </c>
      <c r="J346" s="438" t="s">
        <v>424</v>
      </c>
      <c r="K346" s="436" t="s">
        <v>18</v>
      </c>
      <c r="L346" s="438" t="s">
        <v>424</v>
      </c>
    </row>
    <row r="347" spans="2:12" ht="15" thickBot="1" x14ac:dyDescent="0.4">
      <c r="B347" s="389" t="s">
        <v>425</v>
      </c>
      <c r="D347" s="448" t="s">
        <v>364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426</v>
      </c>
      <c r="K347" s="448" t="s">
        <v>18</v>
      </c>
      <c r="L347" s="453" t="s">
        <v>426</v>
      </c>
    </row>
    <row r="348" spans="2:12" x14ac:dyDescent="0.3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3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35">
      <c r="B350" s="383" t="s">
        <v>336</v>
      </c>
      <c r="D350" s="436" t="s">
        <v>364</v>
      </c>
      <c r="E350" s="384">
        <v>619407</v>
      </c>
      <c r="F350" s="436" t="s">
        <v>361</v>
      </c>
      <c r="G350" s="384">
        <v>1101</v>
      </c>
      <c r="H350" s="384">
        <v>31500</v>
      </c>
      <c r="I350" s="384">
        <v>446471</v>
      </c>
      <c r="J350" s="438" t="s">
        <v>392</v>
      </c>
      <c r="K350" s="431" t="s">
        <v>18</v>
      </c>
      <c r="L350" s="438" t="s">
        <v>392</v>
      </c>
    </row>
    <row r="351" spans="2:12" x14ac:dyDescent="0.35">
      <c r="B351" s="386" t="s">
        <v>176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427</v>
      </c>
      <c r="J351" s="438" t="s">
        <v>427</v>
      </c>
      <c r="K351" s="431" t="s">
        <v>18</v>
      </c>
      <c r="L351" s="438" t="s">
        <v>427</v>
      </c>
    </row>
    <row r="352" spans="2:12" ht="15" thickBot="1" x14ac:dyDescent="0.4">
      <c r="B352" s="386" t="s">
        <v>186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" thickBot="1" x14ac:dyDescent="0.4">
      <c r="B353" s="383" t="s">
        <v>76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427</v>
      </c>
      <c r="J353" s="433">
        <v>-65306</v>
      </c>
      <c r="K353" s="431" t="s">
        <v>18</v>
      </c>
      <c r="L353" s="433">
        <v>-65306</v>
      </c>
    </row>
    <row r="354" spans="2:12" ht="15" thickBot="1" x14ac:dyDescent="0.4">
      <c r="B354" s="389" t="s">
        <v>428</v>
      </c>
      <c r="D354" s="448" t="s">
        <v>364</v>
      </c>
      <c r="E354" s="449">
        <v>619407</v>
      </c>
      <c r="F354" s="448" t="s">
        <v>361</v>
      </c>
      <c r="G354" s="449">
        <v>1592</v>
      </c>
      <c r="H354" s="449">
        <v>32081</v>
      </c>
      <c r="I354" s="449">
        <v>380093</v>
      </c>
      <c r="J354" s="453" t="s">
        <v>429</v>
      </c>
      <c r="K354" s="448" t="s">
        <v>18</v>
      </c>
      <c r="L354" s="453" t="s">
        <v>429</v>
      </c>
    </row>
    <row r="361" spans="2:12" ht="15" thickBot="1" x14ac:dyDescent="0.4">
      <c r="B361" s="443"/>
      <c r="D361" s="443"/>
      <c r="E361" s="446"/>
      <c r="F361" s="1079" t="s">
        <v>44</v>
      </c>
      <c r="G361" s="1079"/>
      <c r="H361" s="446"/>
      <c r="I361" s="446"/>
      <c r="J361" s="446"/>
      <c r="K361" s="446"/>
      <c r="L361" s="446"/>
    </row>
    <row r="362" spans="2:12" ht="31.5" x14ac:dyDescent="0.35">
      <c r="B362" s="1088"/>
      <c r="D362" s="1056" t="s">
        <v>42</v>
      </c>
      <c r="E362" s="1056" t="s">
        <v>43</v>
      </c>
      <c r="F362" s="446" t="s">
        <v>389</v>
      </c>
      <c r="G362" s="1087" t="s">
        <v>185</v>
      </c>
      <c r="H362" s="1056" t="s">
        <v>180</v>
      </c>
      <c r="I362" s="1056" t="s">
        <v>331</v>
      </c>
      <c r="J362" s="1056" t="s">
        <v>418</v>
      </c>
      <c r="K362" s="1056" t="s">
        <v>419</v>
      </c>
      <c r="L362" s="1056" t="s">
        <v>72</v>
      </c>
    </row>
    <row r="363" spans="2:12" x14ac:dyDescent="0.35">
      <c r="B363" s="1088"/>
      <c r="D363" s="1056"/>
      <c r="E363" s="1056"/>
      <c r="F363" s="446" t="s">
        <v>390</v>
      </c>
      <c r="G363" s="1089"/>
      <c r="H363" s="1056"/>
      <c r="I363" s="1056"/>
      <c r="J363" s="1056"/>
      <c r="K363" s="1056"/>
      <c r="L363" s="1056"/>
    </row>
    <row r="364" spans="2:12" x14ac:dyDescent="0.3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35">
      <c r="B365" s="389" t="s">
        <v>432</v>
      </c>
      <c r="D365" s="445" t="s">
        <v>364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433</v>
      </c>
      <c r="K365" s="441" t="s">
        <v>18</v>
      </c>
      <c r="L365" s="443" t="s">
        <v>433</v>
      </c>
    </row>
    <row r="366" spans="2:12" x14ac:dyDescent="0.35">
      <c r="B366" s="394" t="s">
        <v>176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35">
      <c r="B367" s="394" t="s">
        <v>354</v>
      </c>
      <c r="D367" s="1071" t="s">
        <v>18</v>
      </c>
      <c r="E367" s="1071" t="s">
        <v>18</v>
      </c>
      <c r="F367" s="1071" t="s">
        <v>434</v>
      </c>
      <c r="G367" s="1073">
        <v>16363</v>
      </c>
      <c r="H367" s="1071" t="s">
        <v>435</v>
      </c>
      <c r="I367" s="1075" t="s">
        <v>18</v>
      </c>
      <c r="J367" s="1077" t="s">
        <v>436</v>
      </c>
      <c r="K367" s="1071" t="s">
        <v>18</v>
      </c>
      <c r="L367" s="1077" t="s">
        <v>436</v>
      </c>
    </row>
    <row r="368" spans="2:12" ht="15" thickBot="1" x14ac:dyDescent="0.4">
      <c r="B368" s="394" t="s">
        <v>355</v>
      </c>
      <c r="D368" s="1072"/>
      <c r="E368" s="1072"/>
      <c r="F368" s="1072"/>
      <c r="G368" s="1074"/>
      <c r="H368" s="1072"/>
      <c r="I368" s="1076"/>
      <c r="J368" s="1078"/>
      <c r="K368" s="1072"/>
      <c r="L368" s="1078"/>
    </row>
    <row r="369" spans="2:12" ht="15" thickBot="1" x14ac:dyDescent="0.4">
      <c r="B369" s="389" t="s">
        <v>76</v>
      </c>
      <c r="D369" s="445" t="s">
        <v>18</v>
      </c>
      <c r="E369" s="445" t="s">
        <v>18</v>
      </c>
      <c r="F369" s="445" t="s">
        <v>434</v>
      </c>
      <c r="G369" s="384">
        <v>16363</v>
      </c>
      <c r="H369" s="445" t="s">
        <v>435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" thickBot="1" x14ac:dyDescent="0.4">
      <c r="B370" s="394" t="s">
        <v>357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" thickBot="1" x14ac:dyDescent="0.4">
      <c r="B371" s="389" t="s">
        <v>437</v>
      </c>
      <c r="D371" s="448" t="s">
        <v>364</v>
      </c>
      <c r="E371" s="449">
        <v>618050</v>
      </c>
      <c r="F371" s="448" t="s">
        <v>438</v>
      </c>
      <c r="G371" s="449">
        <v>14289</v>
      </c>
      <c r="H371" s="449">
        <v>50039</v>
      </c>
      <c r="I371" s="449">
        <v>350303</v>
      </c>
      <c r="J371" s="453" t="s">
        <v>439</v>
      </c>
      <c r="K371" s="448" t="s">
        <v>18</v>
      </c>
      <c r="L371" s="453" t="s">
        <v>439</v>
      </c>
    </row>
    <row r="372" spans="2:12" x14ac:dyDescent="0.3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35">
      <c r="B373" s="383" t="s">
        <v>391</v>
      </c>
      <c r="D373" s="445" t="s">
        <v>364</v>
      </c>
      <c r="E373" s="384">
        <v>619407</v>
      </c>
      <c r="F373" s="445" t="s">
        <v>361</v>
      </c>
      <c r="G373" s="384">
        <v>1101</v>
      </c>
      <c r="H373" s="384">
        <v>32024</v>
      </c>
      <c r="I373" s="384">
        <v>463356</v>
      </c>
      <c r="J373" s="443" t="s">
        <v>440</v>
      </c>
      <c r="K373" s="441" t="s">
        <v>18</v>
      </c>
      <c r="L373" s="443" t="s">
        <v>440</v>
      </c>
    </row>
    <row r="374" spans="2:12" x14ac:dyDescent="0.35">
      <c r="B374" s="386" t="s">
        <v>176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35">
      <c r="B375" s="386" t="s">
        <v>354</v>
      </c>
      <c r="D375" s="1071" t="s">
        <v>18</v>
      </c>
      <c r="E375" s="1071" t="s">
        <v>18</v>
      </c>
      <c r="F375" s="1071" t="s">
        <v>18</v>
      </c>
      <c r="G375" s="1071" t="s">
        <v>441</v>
      </c>
      <c r="H375" s="1073">
        <v>27651</v>
      </c>
      <c r="I375" s="1071" t="s">
        <v>18</v>
      </c>
      <c r="J375" s="1085">
        <v>24722</v>
      </c>
      <c r="K375" s="1071" t="s">
        <v>18</v>
      </c>
      <c r="L375" s="1085">
        <v>24722</v>
      </c>
    </row>
    <row r="376" spans="2:12" ht="15" thickBot="1" x14ac:dyDescent="0.4">
      <c r="B376" s="386" t="s">
        <v>355</v>
      </c>
      <c r="D376" s="1072"/>
      <c r="E376" s="1072"/>
      <c r="F376" s="1072"/>
      <c r="G376" s="1072"/>
      <c r="H376" s="1074"/>
      <c r="I376" s="1072"/>
      <c r="J376" s="1086"/>
      <c r="K376" s="1072"/>
      <c r="L376" s="1086"/>
    </row>
    <row r="377" spans="2:12" ht="15" thickBot="1" x14ac:dyDescent="0.4">
      <c r="B377" s="383" t="s">
        <v>76</v>
      </c>
      <c r="D377" s="445" t="s">
        <v>18</v>
      </c>
      <c r="E377" s="445" t="s">
        <v>18</v>
      </c>
      <c r="F377" s="445" t="s">
        <v>18</v>
      </c>
      <c r="G377" s="445" t="s">
        <v>441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" thickBot="1" x14ac:dyDescent="0.4">
      <c r="B378" s="386" t="s">
        <v>357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" thickBot="1" x14ac:dyDescent="0.4">
      <c r="B379" s="389" t="s">
        <v>442</v>
      </c>
      <c r="D379" s="448" t="s">
        <v>364</v>
      </c>
      <c r="E379" s="449">
        <v>618531</v>
      </c>
      <c r="F379" s="448" t="s">
        <v>361</v>
      </c>
      <c r="G379" s="448" t="s">
        <v>443</v>
      </c>
      <c r="H379" s="449">
        <v>59675</v>
      </c>
      <c r="I379" s="449">
        <v>268980</v>
      </c>
      <c r="J379" s="453" t="s">
        <v>444</v>
      </c>
      <c r="K379" s="448" t="s">
        <v>18</v>
      </c>
      <c r="L379" s="453" t="s">
        <v>444</v>
      </c>
    </row>
    <row r="383" spans="2:12" x14ac:dyDescent="0.35">
      <c r="B383" s="386" t="s">
        <v>448</v>
      </c>
      <c r="D383"/>
      <c r="E383"/>
      <c r="F383"/>
      <c r="G383"/>
      <c r="H383"/>
      <c r="I383"/>
      <c r="J383"/>
      <c r="K383"/>
      <c r="L383"/>
    </row>
    <row r="384" spans="2:12" ht="15" thickBot="1" x14ac:dyDescent="0.4">
      <c r="B384" s="459"/>
      <c r="D384" s="459"/>
      <c r="E384" s="454"/>
      <c r="F384" s="1079" t="s">
        <v>44</v>
      </c>
      <c r="G384" s="1079"/>
      <c r="H384" s="454"/>
      <c r="I384" s="454"/>
      <c r="J384" s="454"/>
      <c r="K384" s="454"/>
      <c r="L384" s="454"/>
    </row>
    <row r="385" spans="2:12" ht="31.5" x14ac:dyDescent="0.35">
      <c r="B385" s="1088"/>
      <c r="D385" s="1056" t="s">
        <v>42</v>
      </c>
      <c r="E385" s="1056" t="s">
        <v>43</v>
      </c>
      <c r="F385" s="454" t="s">
        <v>389</v>
      </c>
      <c r="G385" s="1087" t="s">
        <v>185</v>
      </c>
      <c r="H385" s="1056" t="s">
        <v>180</v>
      </c>
      <c r="I385" s="1056" t="s">
        <v>331</v>
      </c>
      <c r="J385" s="1056" t="s">
        <v>418</v>
      </c>
      <c r="K385" s="1056" t="s">
        <v>419</v>
      </c>
      <c r="L385" s="1056" t="s">
        <v>72</v>
      </c>
    </row>
    <row r="386" spans="2:12" x14ac:dyDescent="0.35">
      <c r="B386" s="1088"/>
      <c r="D386" s="1056"/>
      <c r="E386" s="1056"/>
      <c r="F386" s="454" t="s">
        <v>390</v>
      </c>
      <c r="G386" s="1089"/>
      <c r="H386" s="1056"/>
      <c r="I386" s="1056"/>
      <c r="J386" s="1056"/>
      <c r="K386" s="1056"/>
      <c r="L386" s="1056"/>
    </row>
    <row r="387" spans="2:12" x14ac:dyDescent="0.3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35">
      <c r="B388" s="389" t="s">
        <v>432</v>
      </c>
      <c r="D388" s="458" t="s">
        <v>364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433</v>
      </c>
      <c r="K388" s="456" t="s">
        <v>18</v>
      </c>
      <c r="L388" s="459" t="s">
        <v>433</v>
      </c>
    </row>
    <row r="389" spans="2:12" x14ac:dyDescent="0.35">
      <c r="B389" s="394" t="s">
        <v>176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35">
      <c r="B390" s="394" t="s">
        <v>186</v>
      </c>
      <c r="D390" s="462" t="s">
        <v>18</v>
      </c>
      <c r="E390" s="462" t="s">
        <v>18</v>
      </c>
      <c r="F390" s="462" t="s">
        <v>434</v>
      </c>
      <c r="G390" s="463">
        <v>8616</v>
      </c>
      <c r="H390" s="463">
        <v>8290</v>
      </c>
      <c r="I390" s="462" t="s">
        <v>18</v>
      </c>
      <c r="J390" s="464" t="s">
        <v>449</v>
      </c>
      <c r="K390" s="462" t="s">
        <v>18</v>
      </c>
      <c r="L390" s="464" t="s">
        <v>449</v>
      </c>
    </row>
    <row r="391" spans="2:12" ht="15" thickBot="1" x14ac:dyDescent="0.4">
      <c r="B391" s="389" t="s">
        <v>76</v>
      </c>
      <c r="D391" s="458" t="s">
        <v>18</v>
      </c>
      <c r="E391" s="458" t="s">
        <v>18</v>
      </c>
      <c r="F391" s="458" t="s">
        <v>434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" thickBot="1" x14ac:dyDescent="0.4">
      <c r="B392" s="394" t="s">
        <v>357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" thickBot="1" x14ac:dyDescent="0.4">
      <c r="B393" s="389" t="s">
        <v>450</v>
      </c>
      <c r="D393" s="448" t="s">
        <v>364</v>
      </c>
      <c r="E393" s="449">
        <v>618050</v>
      </c>
      <c r="F393" s="448" t="s">
        <v>438</v>
      </c>
      <c r="G393" s="449">
        <v>6542</v>
      </c>
      <c r="H393" s="449">
        <v>68784</v>
      </c>
      <c r="I393" s="449">
        <v>382682</v>
      </c>
      <c r="J393" s="453" t="s">
        <v>451</v>
      </c>
      <c r="K393" s="448" t="s">
        <v>18</v>
      </c>
      <c r="L393" s="453" t="s">
        <v>451</v>
      </c>
    </row>
    <row r="394" spans="2:12" x14ac:dyDescent="0.3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35">
      <c r="B395" s="383" t="s">
        <v>391</v>
      </c>
      <c r="D395" s="458" t="s">
        <v>364</v>
      </c>
      <c r="E395" s="384">
        <v>619407</v>
      </c>
      <c r="F395" s="458" t="s">
        <v>361</v>
      </c>
      <c r="G395" s="384">
        <v>1101</v>
      </c>
      <c r="H395" s="384">
        <v>32024</v>
      </c>
      <c r="I395" s="384">
        <v>463356</v>
      </c>
      <c r="J395" s="459" t="s">
        <v>440</v>
      </c>
      <c r="K395" s="456" t="s">
        <v>18</v>
      </c>
      <c r="L395" s="459" t="s">
        <v>440</v>
      </c>
    </row>
    <row r="396" spans="2:12" x14ac:dyDescent="0.35">
      <c r="B396" s="386" t="s">
        <v>176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35">
      <c r="B397" s="386" t="s">
        <v>186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452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" thickBot="1" x14ac:dyDescent="0.4">
      <c r="B398" s="383" t="s">
        <v>76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452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" thickBot="1" x14ac:dyDescent="0.4">
      <c r="B399" s="386" t="s">
        <v>357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" thickBot="1" x14ac:dyDescent="0.4">
      <c r="B400" s="389" t="s">
        <v>453</v>
      </c>
      <c r="D400" s="448" t="s">
        <v>364</v>
      </c>
      <c r="E400" s="449">
        <v>618531</v>
      </c>
      <c r="F400" s="448" t="s">
        <v>361</v>
      </c>
      <c r="G400" s="449">
        <v>4777</v>
      </c>
      <c r="H400" s="449">
        <v>42169</v>
      </c>
      <c r="I400" s="449">
        <v>262988</v>
      </c>
      <c r="J400" s="453" t="s">
        <v>454</v>
      </c>
      <c r="K400" s="448" t="s">
        <v>18</v>
      </c>
      <c r="L400" s="453" t="s">
        <v>454</v>
      </c>
    </row>
    <row r="402" spans="2:12" ht="15" thickBot="1" x14ac:dyDescent="0.4">
      <c r="B402" s="494"/>
      <c r="D402" s="494"/>
      <c r="E402" s="494"/>
      <c r="F402" s="1065" t="s">
        <v>44</v>
      </c>
      <c r="G402" s="1065"/>
      <c r="H402" s="494"/>
      <c r="I402" s="494"/>
      <c r="J402" s="494"/>
      <c r="K402" s="494"/>
      <c r="L402" s="494"/>
    </row>
    <row r="403" spans="2:12" ht="36" x14ac:dyDescent="0.35">
      <c r="B403" s="1092"/>
      <c r="D403" s="1094" t="s">
        <v>42</v>
      </c>
      <c r="E403" s="1090" t="s">
        <v>43</v>
      </c>
      <c r="F403" s="487" t="s">
        <v>389</v>
      </c>
      <c r="G403" s="487" t="s">
        <v>459</v>
      </c>
      <c r="H403" s="1090" t="s">
        <v>180</v>
      </c>
      <c r="I403" s="1090" t="s">
        <v>128</v>
      </c>
      <c r="J403" s="1090" t="s">
        <v>418</v>
      </c>
      <c r="K403" s="1090" t="s">
        <v>419</v>
      </c>
      <c r="L403" s="1090" t="s">
        <v>72</v>
      </c>
    </row>
    <row r="404" spans="2:12" ht="24" x14ac:dyDescent="0.35">
      <c r="B404" s="1093"/>
      <c r="D404" s="1095"/>
      <c r="E404" s="1091"/>
      <c r="F404" s="487" t="s">
        <v>390</v>
      </c>
      <c r="G404" s="487" t="s">
        <v>460</v>
      </c>
      <c r="H404" s="1091"/>
      <c r="I404" s="1091"/>
      <c r="J404" s="1091"/>
      <c r="K404" s="1091"/>
      <c r="L404" s="1091"/>
    </row>
    <row r="405" spans="2:12" ht="15" thickBot="1" x14ac:dyDescent="0.4">
      <c r="B405" s="467" t="s">
        <v>432</v>
      </c>
      <c r="D405" s="468" t="s">
        <v>364</v>
      </c>
      <c r="E405" s="469">
        <v>618666</v>
      </c>
      <c r="F405" s="469">
        <v>13521</v>
      </c>
      <c r="G405" s="468" t="s">
        <v>401</v>
      </c>
      <c r="H405" s="469">
        <v>60494</v>
      </c>
      <c r="I405" s="469">
        <v>330325</v>
      </c>
      <c r="J405" s="488" t="s">
        <v>433</v>
      </c>
      <c r="K405" s="468" t="s">
        <v>18</v>
      </c>
      <c r="L405" s="488" t="s">
        <v>433</v>
      </c>
    </row>
    <row r="406" spans="2:12" x14ac:dyDescent="0.35">
      <c r="B406" s="470" t="s">
        <v>73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35">
      <c r="B407" s="473" t="s">
        <v>354</v>
      </c>
      <c r="D407" s="1061" t="s">
        <v>18</v>
      </c>
      <c r="E407" s="481" t="s">
        <v>18</v>
      </c>
      <c r="F407" s="481" t="s">
        <v>462</v>
      </c>
      <c r="G407" s="482">
        <v>22571</v>
      </c>
      <c r="H407" s="481">
        <v>-598</v>
      </c>
      <c r="I407" s="481" t="s">
        <v>18</v>
      </c>
      <c r="J407" s="490" t="s">
        <v>463</v>
      </c>
      <c r="K407" s="481" t="s">
        <v>18</v>
      </c>
      <c r="L407" s="490" t="s">
        <v>463</v>
      </c>
    </row>
    <row r="408" spans="2:12" ht="15" thickBot="1" x14ac:dyDescent="0.4">
      <c r="B408" s="474" t="s">
        <v>461</v>
      </c>
      <c r="D408" s="1062"/>
      <c r="E408" s="475"/>
      <c r="F408" s="475"/>
      <c r="G408" s="483"/>
      <c r="H408" s="475"/>
      <c r="I408" s="475"/>
      <c r="J408" s="488"/>
      <c r="K408" s="475"/>
      <c r="L408" s="488"/>
    </row>
    <row r="409" spans="2:12" ht="15" thickBot="1" x14ac:dyDescent="0.4">
      <c r="B409" s="474" t="s">
        <v>76</v>
      </c>
      <c r="D409" s="468" t="s">
        <v>18</v>
      </c>
      <c r="E409" s="468" t="s">
        <v>18</v>
      </c>
      <c r="F409" s="468" t="s">
        <v>462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" thickBot="1" x14ac:dyDescent="0.4">
      <c r="B410" s="474" t="s">
        <v>321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" thickBot="1" x14ac:dyDescent="0.4">
      <c r="B411" s="467" t="s">
        <v>464</v>
      </c>
      <c r="D411" s="468" t="s">
        <v>364</v>
      </c>
      <c r="E411" s="469">
        <v>619306</v>
      </c>
      <c r="F411" s="468" t="s">
        <v>465</v>
      </c>
      <c r="G411" s="469">
        <v>20497</v>
      </c>
      <c r="H411" s="469">
        <v>59896</v>
      </c>
      <c r="I411" s="469">
        <v>411358</v>
      </c>
      <c r="J411" s="488" t="s">
        <v>466</v>
      </c>
      <c r="K411" s="468" t="s">
        <v>18</v>
      </c>
      <c r="L411" s="488" t="s">
        <v>466</v>
      </c>
    </row>
    <row r="412" spans="2:12" ht="15" thickBot="1" x14ac:dyDescent="0.4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" thickBot="1" x14ac:dyDescent="0.4">
      <c r="B413" s="467" t="s">
        <v>391</v>
      </c>
      <c r="D413" s="477" t="s">
        <v>364</v>
      </c>
      <c r="E413" s="478">
        <v>619407</v>
      </c>
      <c r="F413" s="477" t="s">
        <v>361</v>
      </c>
      <c r="G413" s="478">
        <v>1101</v>
      </c>
      <c r="H413" s="478">
        <v>32024</v>
      </c>
      <c r="I413" s="478">
        <v>463356</v>
      </c>
      <c r="J413" s="488" t="s">
        <v>440</v>
      </c>
      <c r="K413" s="477" t="s">
        <v>18</v>
      </c>
      <c r="L413" s="488" t="s">
        <v>440</v>
      </c>
    </row>
    <row r="414" spans="2:12" x14ac:dyDescent="0.35">
      <c r="B414" s="470" t="s">
        <v>73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393</v>
      </c>
      <c r="J414" s="492" t="s">
        <v>393</v>
      </c>
      <c r="K414" s="479" t="s">
        <v>18</v>
      </c>
      <c r="L414" s="492" t="s">
        <v>393</v>
      </c>
    </row>
    <row r="415" spans="2:12" x14ac:dyDescent="0.35">
      <c r="B415" s="473" t="s">
        <v>354</v>
      </c>
      <c r="D415" s="1059" t="s">
        <v>18</v>
      </c>
      <c r="E415" s="484" t="s">
        <v>18</v>
      </c>
      <c r="F415" s="485">
        <v>17401</v>
      </c>
      <c r="G415" s="484" t="s">
        <v>396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" thickBot="1" x14ac:dyDescent="0.4">
      <c r="B416" s="474" t="s">
        <v>461</v>
      </c>
      <c r="D416" s="1060"/>
      <c r="E416" s="480"/>
      <c r="F416" s="486"/>
      <c r="G416" s="480"/>
      <c r="H416" s="486"/>
      <c r="I416" s="480"/>
      <c r="J416" s="491"/>
      <c r="K416" s="480"/>
      <c r="L416" s="491"/>
    </row>
    <row r="417" spans="2:13" ht="15" thickBot="1" x14ac:dyDescent="0.4">
      <c r="B417" s="474" t="s">
        <v>76</v>
      </c>
      <c r="D417" s="477" t="s">
        <v>18</v>
      </c>
      <c r="E417" s="477" t="s">
        <v>18</v>
      </c>
      <c r="F417" s="478">
        <v>17401</v>
      </c>
      <c r="G417" s="477" t="s">
        <v>396</v>
      </c>
      <c r="H417" s="478">
        <v>28470</v>
      </c>
      <c r="I417" s="477" t="s">
        <v>393</v>
      </c>
      <c r="J417" s="488" t="s">
        <v>397</v>
      </c>
      <c r="K417" s="477" t="s">
        <v>18</v>
      </c>
      <c r="L417" s="488" t="s">
        <v>397</v>
      </c>
    </row>
    <row r="418" spans="2:13" ht="15" thickBot="1" x14ac:dyDescent="0.4">
      <c r="B418" s="474" t="s">
        <v>467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" thickBot="1" x14ac:dyDescent="0.4">
      <c r="B419" s="467" t="s">
        <v>468</v>
      </c>
      <c r="D419" s="477" t="s">
        <v>364</v>
      </c>
      <c r="E419" s="478">
        <v>618666</v>
      </c>
      <c r="F419" s="478">
        <v>13521</v>
      </c>
      <c r="G419" s="477" t="s">
        <v>401</v>
      </c>
      <c r="H419" s="478">
        <v>60494</v>
      </c>
      <c r="I419" s="478">
        <v>330325</v>
      </c>
      <c r="J419" s="487" t="s">
        <v>433</v>
      </c>
      <c r="K419" s="477" t="s">
        <v>18</v>
      </c>
      <c r="L419" s="487" t="s">
        <v>433</v>
      </c>
    </row>
    <row r="420" spans="2:13" x14ac:dyDescent="0.3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3.5" x14ac:dyDescent="0.35">
      <c r="B421" s="510" t="s">
        <v>488</v>
      </c>
    </row>
    <row r="422" spans="2:13" ht="24.65" customHeight="1" thickBot="1" x14ac:dyDescent="0.4">
      <c r="B422" s="503"/>
      <c r="D422" s="503"/>
      <c r="E422" s="503"/>
      <c r="F422" s="1065" t="s">
        <v>44</v>
      </c>
      <c r="G422" s="1065"/>
      <c r="H422" s="1065"/>
      <c r="I422" s="503"/>
      <c r="J422" s="503"/>
      <c r="K422" s="504" t="s">
        <v>470</v>
      </c>
      <c r="L422" s="504"/>
      <c r="M422" s="503"/>
    </row>
    <row r="423" spans="2:13" ht="48" x14ac:dyDescent="0.35">
      <c r="B423" s="1096"/>
      <c r="D423" s="505" t="s">
        <v>42</v>
      </c>
      <c r="E423" s="506" t="s">
        <v>43</v>
      </c>
      <c r="F423" s="487" t="s">
        <v>471</v>
      </c>
      <c r="G423" s="487" t="s">
        <v>389</v>
      </c>
      <c r="H423" s="487" t="s">
        <v>459</v>
      </c>
      <c r="I423" s="506" t="s">
        <v>180</v>
      </c>
      <c r="J423" s="487" t="s">
        <v>473</v>
      </c>
      <c r="K423" s="507" t="s">
        <v>418</v>
      </c>
      <c r="L423" s="507" t="s">
        <v>419</v>
      </c>
      <c r="M423" s="506" t="s">
        <v>72</v>
      </c>
    </row>
    <row r="424" spans="2:13" ht="48" x14ac:dyDescent="0.35">
      <c r="B424" s="1097"/>
      <c r="D424" s="508"/>
      <c r="E424" s="487"/>
      <c r="F424" s="487" t="s">
        <v>472</v>
      </c>
      <c r="G424" s="487" t="s">
        <v>390</v>
      </c>
      <c r="H424" s="487" t="s">
        <v>460</v>
      </c>
      <c r="I424" s="487"/>
      <c r="J424" s="487" t="s">
        <v>474</v>
      </c>
      <c r="K424" s="487"/>
      <c r="L424" s="487"/>
      <c r="M424" s="487"/>
    </row>
    <row r="425" spans="2:13" ht="15" thickBot="1" x14ac:dyDescent="0.4">
      <c r="B425" s="467" t="s">
        <v>475</v>
      </c>
      <c r="D425" s="468" t="s">
        <v>364</v>
      </c>
      <c r="E425" s="469">
        <v>619306</v>
      </c>
      <c r="F425" s="468" t="s">
        <v>18</v>
      </c>
      <c r="G425" s="468" t="s">
        <v>465</v>
      </c>
      <c r="H425" s="469">
        <v>20497</v>
      </c>
      <c r="I425" s="469">
        <v>59896</v>
      </c>
      <c r="J425" s="469">
        <v>411358</v>
      </c>
      <c r="K425" s="488" t="s">
        <v>466</v>
      </c>
      <c r="L425" s="468" t="s">
        <v>18</v>
      </c>
      <c r="M425" s="488" t="s">
        <v>466</v>
      </c>
    </row>
    <row r="426" spans="2:13" ht="15" thickBot="1" x14ac:dyDescent="0.4">
      <c r="B426" s="474" t="s">
        <v>476</v>
      </c>
      <c r="D426" s="499" t="s">
        <v>18</v>
      </c>
      <c r="E426" s="499" t="s">
        <v>18</v>
      </c>
      <c r="F426" s="499" t="s">
        <v>477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478</v>
      </c>
      <c r="L426" s="499" t="s">
        <v>18</v>
      </c>
      <c r="M426" s="488" t="s">
        <v>478</v>
      </c>
    </row>
    <row r="427" spans="2:13" x14ac:dyDescent="0.35">
      <c r="B427" s="500" t="s">
        <v>479</v>
      </c>
      <c r="D427" s="1057" t="s">
        <v>364</v>
      </c>
      <c r="E427" s="502">
        <v>619306</v>
      </c>
      <c r="F427" s="501" t="s">
        <v>477</v>
      </c>
      <c r="G427" s="501" t="s">
        <v>465</v>
      </c>
      <c r="H427" s="502">
        <v>20497</v>
      </c>
      <c r="I427" s="502">
        <v>59896</v>
      </c>
      <c r="J427" s="502">
        <v>420497</v>
      </c>
      <c r="K427" s="509" t="s">
        <v>481</v>
      </c>
      <c r="L427" s="501" t="s">
        <v>18</v>
      </c>
      <c r="M427" s="509" t="s">
        <v>481</v>
      </c>
    </row>
    <row r="428" spans="2:13" ht="15" thickBot="1" x14ac:dyDescent="0.4">
      <c r="B428" s="467" t="s">
        <v>480</v>
      </c>
      <c r="D428" s="1058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35">
      <c r="B429" s="470" t="s">
        <v>176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35">
      <c r="B430" s="473" t="s">
        <v>354</v>
      </c>
      <c r="D430" s="1061" t="s">
        <v>18</v>
      </c>
      <c r="E430" s="498" t="s">
        <v>18</v>
      </c>
      <c r="F430" s="498" t="s">
        <v>18</v>
      </c>
      <c r="G430" s="498" t="s">
        <v>18</v>
      </c>
      <c r="H430" s="498" t="s">
        <v>482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" thickBot="1" x14ac:dyDescent="0.4">
      <c r="B431" s="474" t="s">
        <v>355</v>
      </c>
      <c r="D431" s="1062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" thickBot="1" x14ac:dyDescent="0.4">
      <c r="B432" s="474" t="s">
        <v>76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483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" thickBot="1" x14ac:dyDescent="0.4">
      <c r="B433" s="467" t="s">
        <v>484</v>
      </c>
      <c r="D433" s="468" t="s">
        <v>364</v>
      </c>
      <c r="E433" s="469">
        <v>619306</v>
      </c>
      <c r="F433" s="468" t="s">
        <v>477</v>
      </c>
      <c r="G433" s="468" t="s">
        <v>465</v>
      </c>
      <c r="H433" s="469">
        <v>14123</v>
      </c>
      <c r="I433" s="469">
        <v>71463</v>
      </c>
      <c r="J433" s="469">
        <v>456106</v>
      </c>
      <c r="K433" s="488" t="s">
        <v>485</v>
      </c>
      <c r="L433" s="468" t="s">
        <v>18</v>
      </c>
      <c r="M433" s="488" t="s">
        <v>485</v>
      </c>
    </row>
    <row r="434" spans="2:13" ht="15" thickBot="1" x14ac:dyDescent="0.4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" thickBot="1" x14ac:dyDescent="0.4">
      <c r="B435" s="467" t="s">
        <v>486</v>
      </c>
      <c r="D435" s="477" t="s">
        <v>364</v>
      </c>
      <c r="E435" s="478">
        <v>618666</v>
      </c>
      <c r="F435" s="477" t="s">
        <v>18</v>
      </c>
      <c r="G435" s="478">
        <v>13521</v>
      </c>
      <c r="H435" s="477" t="s">
        <v>401</v>
      </c>
      <c r="I435" s="478">
        <v>59970</v>
      </c>
      <c r="J435" s="478">
        <v>313440</v>
      </c>
      <c r="K435" s="488" t="s">
        <v>402</v>
      </c>
      <c r="L435" s="477" t="s">
        <v>18</v>
      </c>
      <c r="M435" s="488" t="s">
        <v>402</v>
      </c>
    </row>
    <row r="436" spans="2:13" x14ac:dyDescent="0.35">
      <c r="B436" s="470" t="s">
        <v>176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421</v>
      </c>
      <c r="K436" s="492" t="s">
        <v>421</v>
      </c>
      <c r="L436" s="479" t="s">
        <v>18</v>
      </c>
      <c r="M436" s="492" t="s">
        <v>421</v>
      </c>
    </row>
    <row r="437" spans="2:13" x14ac:dyDescent="0.35">
      <c r="B437" s="473" t="s">
        <v>354</v>
      </c>
      <c r="D437" s="1059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422</v>
      </c>
      <c r="J437" s="496" t="s">
        <v>18</v>
      </c>
      <c r="K437" s="490" t="s">
        <v>423</v>
      </c>
      <c r="L437" s="496" t="s">
        <v>18</v>
      </c>
      <c r="M437" s="490" t="s">
        <v>423</v>
      </c>
    </row>
    <row r="438" spans="2:13" ht="15" thickBot="1" x14ac:dyDescent="0.4">
      <c r="B438" s="474" t="s">
        <v>355</v>
      </c>
      <c r="D438" s="1060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" thickBot="1" x14ac:dyDescent="0.4">
      <c r="B439" s="474" t="s">
        <v>76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422</v>
      </c>
      <c r="J439" s="477" t="s">
        <v>421</v>
      </c>
      <c r="K439" s="488" t="s">
        <v>424</v>
      </c>
      <c r="L439" s="477" t="s">
        <v>18</v>
      </c>
      <c r="M439" s="488" t="s">
        <v>424</v>
      </c>
    </row>
    <row r="440" spans="2:13" ht="15" thickBot="1" x14ac:dyDescent="0.4">
      <c r="B440" s="467" t="s">
        <v>487</v>
      </c>
      <c r="D440" s="477" t="s">
        <v>364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426</v>
      </c>
      <c r="L440" s="477" t="s">
        <v>18</v>
      </c>
      <c r="M440" s="487" t="s">
        <v>426</v>
      </c>
    </row>
    <row r="443" spans="2:13" ht="43.5" x14ac:dyDescent="0.35">
      <c r="B443" s="510" t="s">
        <v>493</v>
      </c>
      <c r="D443"/>
      <c r="E443"/>
      <c r="F443"/>
      <c r="G443"/>
      <c r="H443"/>
      <c r="I443"/>
      <c r="J443"/>
      <c r="K443"/>
      <c r="L443"/>
    </row>
    <row r="444" spans="2:13" ht="12.9" customHeight="1" thickBot="1" x14ac:dyDescent="0.3">
      <c r="B444" s="503"/>
      <c r="C444" s="15"/>
      <c r="D444" s="503"/>
      <c r="E444" s="503"/>
      <c r="F444" s="1065" t="s">
        <v>44</v>
      </c>
      <c r="G444" s="1065"/>
      <c r="H444" s="1065"/>
      <c r="I444" s="503"/>
      <c r="J444" s="503"/>
      <c r="K444" s="504" t="s">
        <v>470</v>
      </c>
      <c r="L444" s="504"/>
      <c r="M444" s="503"/>
    </row>
    <row r="445" spans="2:13" ht="36" customHeight="1" x14ac:dyDescent="0.25">
      <c r="B445" s="1096"/>
      <c r="C445" s="15"/>
      <c r="D445" s="1063" t="s">
        <v>42</v>
      </c>
      <c r="E445" s="506" t="s">
        <v>43</v>
      </c>
      <c r="F445" s="487" t="s">
        <v>471</v>
      </c>
      <c r="G445" s="487" t="s">
        <v>389</v>
      </c>
      <c r="H445" s="487" t="s">
        <v>459</v>
      </c>
      <c r="I445" s="506" t="s">
        <v>180</v>
      </c>
      <c r="J445" s="487" t="s">
        <v>473</v>
      </c>
      <c r="K445" s="507" t="s">
        <v>418</v>
      </c>
      <c r="L445" s="507" t="s">
        <v>419</v>
      </c>
      <c r="M445" s="506" t="s">
        <v>72</v>
      </c>
    </row>
    <row r="446" spans="2:13" ht="48" x14ac:dyDescent="0.25">
      <c r="B446" s="1097"/>
      <c r="C446" s="15"/>
      <c r="D446" s="1064"/>
      <c r="E446" s="487"/>
      <c r="F446" s="487" t="s">
        <v>472</v>
      </c>
      <c r="G446" s="487" t="s">
        <v>390</v>
      </c>
      <c r="H446" s="487" t="s">
        <v>460</v>
      </c>
      <c r="I446" s="487"/>
      <c r="J446" s="487" t="s">
        <v>474</v>
      </c>
      <c r="K446" s="487"/>
      <c r="L446" s="487"/>
      <c r="M446" s="487"/>
    </row>
    <row r="447" spans="2:13" ht="13" thickBot="1" x14ac:dyDescent="0.3">
      <c r="B447" s="529" t="s">
        <v>475</v>
      </c>
      <c r="C447" s="15"/>
      <c r="D447" s="520" t="s">
        <v>364</v>
      </c>
      <c r="E447" s="469">
        <v>619306</v>
      </c>
      <c r="F447" s="520" t="s">
        <v>18</v>
      </c>
      <c r="G447" s="520" t="s">
        <v>465</v>
      </c>
      <c r="H447" s="469">
        <v>20497</v>
      </c>
      <c r="I447" s="469">
        <v>59896</v>
      </c>
      <c r="J447" s="469">
        <v>411358</v>
      </c>
      <c r="K447" s="488" t="s">
        <v>466</v>
      </c>
      <c r="L447" s="520" t="s">
        <v>18</v>
      </c>
      <c r="M447" s="488" t="s">
        <v>466</v>
      </c>
    </row>
    <row r="448" spans="2:13" ht="13" thickBot="1" x14ac:dyDescent="0.3">
      <c r="B448" s="474" t="s">
        <v>476</v>
      </c>
      <c r="C448" s="15"/>
      <c r="D448" s="524" t="s">
        <v>18</v>
      </c>
      <c r="E448" s="524" t="s">
        <v>18</v>
      </c>
      <c r="F448" s="524" t="s">
        <v>477</v>
      </c>
      <c r="G448" s="524" t="s">
        <v>18</v>
      </c>
      <c r="H448" s="524" t="s">
        <v>18</v>
      </c>
      <c r="I448" s="524" t="s">
        <v>18</v>
      </c>
      <c r="J448" s="483">
        <v>9139</v>
      </c>
      <c r="K448" s="488" t="s">
        <v>478</v>
      </c>
      <c r="L448" s="524" t="s">
        <v>18</v>
      </c>
      <c r="M448" s="488" t="s">
        <v>478</v>
      </c>
    </row>
    <row r="449" spans="2:13" ht="23.15" customHeight="1" x14ac:dyDescent="0.25">
      <c r="B449" s="500" t="s">
        <v>479</v>
      </c>
      <c r="C449" s="15"/>
      <c r="D449" s="1057" t="s">
        <v>364</v>
      </c>
      <c r="E449" s="502">
        <v>619306</v>
      </c>
      <c r="F449" s="519" t="s">
        <v>477</v>
      </c>
      <c r="G449" s="519" t="s">
        <v>465</v>
      </c>
      <c r="H449" s="502">
        <v>20497</v>
      </c>
      <c r="I449" s="502">
        <v>59896</v>
      </c>
      <c r="J449" s="502">
        <v>420497</v>
      </c>
      <c r="K449" s="509" t="s">
        <v>481</v>
      </c>
      <c r="L449" s="519" t="s">
        <v>18</v>
      </c>
      <c r="M449" s="509" t="s">
        <v>481</v>
      </c>
    </row>
    <row r="450" spans="2:13" ht="13" thickBot="1" x14ac:dyDescent="0.3">
      <c r="B450" s="467" t="s">
        <v>480</v>
      </c>
      <c r="C450" s="15"/>
      <c r="D450" s="1058"/>
      <c r="E450" s="469"/>
      <c r="F450" s="520"/>
      <c r="G450" s="520"/>
      <c r="H450" s="469"/>
      <c r="I450" s="469"/>
      <c r="J450" s="469"/>
      <c r="K450" s="488"/>
      <c r="L450" s="520"/>
      <c r="M450" s="488"/>
    </row>
    <row r="451" spans="2:13" ht="12.5" x14ac:dyDescent="0.25">
      <c r="B451" s="470" t="s">
        <v>176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5" x14ac:dyDescent="0.25">
      <c r="B452" s="473" t="s">
        <v>354</v>
      </c>
      <c r="C452" s="15"/>
      <c r="D452" s="1061" t="s">
        <v>18</v>
      </c>
      <c r="E452" s="523" t="s">
        <v>18</v>
      </c>
      <c r="F452" s="523" t="s">
        <v>18</v>
      </c>
      <c r="G452" s="523" t="s">
        <v>494</v>
      </c>
      <c r="H452" s="523" t="s">
        <v>495</v>
      </c>
      <c r="I452" s="482">
        <v>20070</v>
      </c>
      <c r="J452" s="523" t="s">
        <v>18</v>
      </c>
      <c r="K452" s="490" t="s">
        <v>496</v>
      </c>
      <c r="L452" s="523" t="s">
        <v>18</v>
      </c>
      <c r="M452" s="490" t="s">
        <v>496</v>
      </c>
    </row>
    <row r="453" spans="2:13" ht="13" thickBot="1" x14ac:dyDescent="0.3">
      <c r="B453" s="474" t="s">
        <v>355</v>
      </c>
      <c r="C453" s="15"/>
      <c r="D453" s="1062"/>
      <c r="E453" s="524"/>
      <c r="F453" s="524"/>
      <c r="G453" s="524"/>
      <c r="H453" s="524"/>
      <c r="I453" s="483"/>
      <c r="J453" s="524"/>
      <c r="K453" s="488"/>
      <c r="L453" s="524"/>
      <c r="M453" s="488"/>
    </row>
    <row r="454" spans="2:13" ht="13" thickBot="1" x14ac:dyDescent="0.3">
      <c r="B454" s="467" t="s">
        <v>76</v>
      </c>
      <c r="C454" s="15"/>
      <c r="D454" s="520" t="s">
        <v>18</v>
      </c>
      <c r="E454" s="520" t="s">
        <v>18</v>
      </c>
      <c r="F454" s="520" t="s">
        <v>18</v>
      </c>
      <c r="G454" s="520" t="s">
        <v>494</v>
      </c>
      <c r="H454" s="520" t="s">
        <v>495</v>
      </c>
      <c r="I454" s="469">
        <v>20070</v>
      </c>
      <c r="J454" s="469">
        <v>89554</v>
      </c>
      <c r="K454" s="491">
        <v>78071</v>
      </c>
      <c r="L454" s="520" t="s">
        <v>18</v>
      </c>
      <c r="M454" s="491">
        <v>78071</v>
      </c>
    </row>
    <row r="455" spans="2:13" ht="13" thickBot="1" x14ac:dyDescent="0.3">
      <c r="B455" s="474" t="s">
        <v>497</v>
      </c>
      <c r="C455" s="15"/>
      <c r="D455" s="524" t="s">
        <v>18</v>
      </c>
      <c r="E455" s="483">
        <v>8251</v>
      </c>
      <c r="F455" s="524" t="s">
        <v>18</v>
      </c>
      <c r="G455" s="524" t="s">
        <v>18</v>
      </c>
      <c r="H455" s="524" t="s">
        <v>18</v>
      </c>
      <c r="I455" s="524" t="s">
        <v>18</v>
      </c>
      <c r="J455" s="524" t="s">
        <v>498</v>
      </c>
      <c r="K455" s="488" t="s">
        <v>18</v>
      </c>
      <c r="L455" s="520" t="s">
        <v>18</v>
      </c>
      <c r="M455" s="488" t="s">
        <v>18</v>
      </c>
    </row>
    <row r="456" spans="2:13" ht="13" thickBot="1" x14ac:dyDescent="0.3">
      <c r="B456" s="467" t="s">
        <v>499</v>
      </c>
      <c r="C456" s="15"/>
      <c r="D456" s="520" t="s">
        <v>364</v>
      </c>
      <c r="E456" s="469">
        <v>627557</v>
      </c>
      <c r="F456" s="520" t="s">
        <v>477</v>
      </c>
      <c r="G456" s="520" t="s">
        <v>500</v>
      </c>
      <c r="H456" s="520" t="s">
        <v>501</v>
      </c>
      <c r="I456" s="469">
        <v>79966</v>
      </c>
      <c r="J456" s="469">
        <v>501800</v>
      </c>
      <c r="K456" s="488" t="s">
        <v>502</v>
      </c>
      <c r="L456" s="520" t="s">
        <v>18</v>
      </c>
      <c r="M456" s="488" t="s">
        <v>502</v>
      </c>
    </row>
    <row r="457" spans="2:13" ht="13" thickBot="1" x14ac:dyDescent="0.3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" thickBot="1" x14ac:dyDescent="0.3">
      <c r="B458" s="467" t="s">
        <v>486</v>
      </c>
      <c r="C458" s="15"/>
      <c r="D458" s="477" t="s">
        <v>364</v>
      </c>
      <c r="E458" s="478">
        <v>618666</v>
      </c>
      <c r="F458" s="477" t="s">
        <v>18</v>
      </c>
      <c r="G458" s="478">
        <v>13521</v>
      </c>
      <c r="H458" s="477" t="s">
        <v>401</v>
      </c>
      <c r="I458" s="478">
        <v>60494</v>
      </c>
      <c r="J458" s="478">
        <v>330325</v>
      </c>
      <c r="K458" s="488" t="s">
        <v>433</v>
      </c>
      <c r="L458" s="477" t="s">
        <v>18</v>
      </c>
      <c r="M458" s="488" t="s">
        <v>433</v>
      </c>
    </row>
    <row r="459" spans="2:13" ht="12.5" x14ac:dyDescent="0.25">
      <c r="B459" s="470" t="s">
        <v>176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0">
        <v>19362</v>
      </c>
      <c r="K459" s="489">
        <v>19362</v>
      </c>
      <c r="L459" s="479" t="s">
        <v>18</v>
      </c>
      <c r="M459" s="489">
        <v>19362</v>
      </c>
    </row>
    <row r="460" spans="2:13" ht="12.5" x14ac:dyDescent="0.25">
      <c r="B460" s="473" t="s">
        <v>354</v>
      </c>
      <c r="C460" s="15"/>
      <c r="D460" s="1059" t="s">
        <v>18</v>
      </c>
      <c r="E460" s="521" t="s">
        <v>18</v>
      </c>
      <c r="F460" s="521" t="s">
        <v>18</v>
      </c>
      <c r="G460" s="521" t="s">
        <v>434</v>
      </c>
      <c r="H460" s="485">
        <v>16363</v>
      </c>
      <c r="I460" s="521" t="s">
        <v>435</v>
      </c>
      <c r="J460" s="521" t="s">
        <v>18</v>
      </c>
      <c r="K460" s="490" t="s">
        <v>436</v>
      </c>
      <c r="L460" s="521" t="s">
        <v>18</v>
      </c>
      <c r="M460" s="493">
        <v>-14365</v>
      </c>
    </row>
    <row r="461" spans="2:13" ht="13" thickBot="1" x14ac:dyDescent="0.3">
      <c r="B461" s="474" t="s">
        <v>355</v>
      </c>
      <c r="C461" s="15"/>
      <c r="D461" s="1060"/>
      <c r="E461" s="522"/>
      <c r="F461" s="522"/>
      <c r="G461" s="522"/>
      <c r="H461" s="486"/>
      <c r="I461" s="522"/>
      <c r="J461" s="522"/>
      <c r="K461" s="488"/>
      <c r="L461" s="522"/>
      <c r="M461" s="491"/>
    </row>
    <row r="462" spans="2:13" ht="13" thickBot="1" x14ac:dyDescent="0.3">
      <c r="B462" s="467" t="s">
        <v>76</v>
      </c>
      <c r="C462" s="15"/>
      <c r="D462" s="477" t="s">
        <v>18</v>
      </c>
      <c r="E462" s="477" t="s">
        <v>18</v>
      </c>
      <c r="F462" s="477" t="s">
        <v>18</v>
      </c>
      <c r="G462" s="477" t="s">
        <v>434</v>
      </c>
      <c r="H462" s="478">
        <v>16363</v>
      </c>
      <c r="I462" s="477" t="s">
        <v>435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" thickBot="1" x14ac:dyDescent="0.3">
      <c r="B463" s="474" t="s">
        <v>357</v>
      </c>
      <c r="C463" s="15"/>
      <c r="D463" s="522" t="s">
        <v>18</v>
      </c>
      <c r="E463" s="522">
        <v>-616</v>
      </c>
      <c r="F463" s="522" t="s">
        <v>18</v>
      </c>
      <c r="G463" s="522" t="s">
        <v>18</v>
      </c>
      <c r="H463" s="522" t="s">
        <v>18</v>
      </c>
      <c r="I463" s="522" t="s">
        <v>18</v>
      </c>
      <c r="J463" s="522">
        <v>616</v>
      </c>
      <c r="K463" s="531" t="s">
        <v>18</v>
      </c>
      <c r="L463" s="522" t="s">
        <v>18</v>
      </c>
      <c r="M463" s="531" t="s">
        <v>18</v>
      </c>
    </row>
    <row r="464" spans="2:13" ht="13" thickBot="1" x14ac:dyDescent="0.3">
      <c r="B464" s="467" t="s">
        <v>503</v>
      </c>
      <c r="C464" s="15"/>
      <c r="D464" s="477" t="s">
        <v>364</v>
      </c>
      <c r="E464" s="478">
        <v>618050</v>
      </c>
      <c r="F464" s="477" t="s">
        <v>18</v>
      </c>
      <c r="G464" s="477" t="s">
        <v>438</v>
      </c>
      <c r="H464" s="478">
        <v>14289</v>
      </c>
      <c r="I464" s="478">
        <v>50039</v>
      </c>
      <c r="J464" s="478">
        <v>350303</v>
      </c>
      <c r="K464" s="509" t="s">
        <v>439</v>
      </c>
      <c r="L464" s="477" t="s">
        <v>18</v>
      </c>
      <c r="M464" s="509" t="s">
        <v>439</v>
      </c>
    </row>
    <row r="467" spans="2:13" ht="43.5" x14ac:dyDescent="0.35">
      <c r="B467" s="510" t="s">
        <v>721</v>
      </c>
    </row>
    <row r="468" spans="2:13" ht="12.9" customHeight="1" thickBot="1" x14ac:dyDescent="0.4">
      <c r="B468" s="503"/>
      <c r="D468" s="503"/>
      <c r="E468" s="503"/>
      <c r="F468" s="1065" t="s">
        <v>44</v>
      </c>
      <c r="G468" s="1065"/>
      <c r="H468" s="1065"/>
      <c r="I468" s="503"/>
      <c r="J468" s="503"/>
      <c r="K468" s="504" t="s">
        <v>470</v>
      </c>
      <c r="L468" s="504"/>
      <c r="M468" s="503"/>
    </row>
    <row r="469" spans="2:13" ht="36" customHeight="1" x14ac:dyDescent="0.35">
      <c r="B469" s="1096"/>
      <c r="D469" s="1063" t="s">
        <v>42</v>
      </c>
      <c r="E469" s="506" t="s">
        <v>43</v>
      </c>
      <c r="F469" s="487" t="s">
        <v>471</v>
      </c>
      <c r="G469" s="487" t="s">
        <v>389</v>
      </c>
      <c r="H469" s="487" t="s">
        <v>459</v>
      </c>
      <c r="I469" s="506" t="s">
        <v>180</v>
      </c>
      <c r="J469" s="487" t="s">
        <v>473</v>
      </c>
      <c r="K469" s="507" t="s">
        <v>418</v>
      </c>
      <c r="L469" s="507" t="s">
        <v>419</v>
      </c>
      <c r="M469" s="506" t="s">
        <v>72</v>
      </c>
    </row>
    <row r="470" spans="2:13" ht="48" x14ac:dyDescent="0.35">
      <c r="B470" s="1097"/>
      <c r="D470" s="1064"/>
      <c r="E470" s="487"/>
      <c r="F470" s="487" t="s">
        <v>472</v>
      </c>
      <c r="G470" s="487" t="s">
        <v>390</v>
      </c>
      <c r="H470" s="487" t="s">
        <v>460</v>
      </c>
      <c r="I470" s="487"/>
      <c r="J470" s="487" t="s">
        <v>474</v>
      </c>
      <c r="K470" s="487"/>
      <c r="L470" s="487"/>
      <c r="M470" s="487"/>
    </row>
    <row r="471" spans="2:13" ht="15" thickBot="1" x14ac:dyDescent="0.4">
      <c r="B471" s="529" t="s">
        <v>475</v>
      </c>
      <c r="D471" s="537" t="s">
        <v>364</v>
      </c>
      <c r="E471" s="469">
        <v>619306</v>
      </c>
      <c r="F471" s="537" t="s">
        <v>18</v>
      </c>
      <c r="G471" s="537" t="s">
        <v>465</v>
      </c>
      <c r="H471" s="469">
        <v>20497</v>
      </c>
      <c r="I471" s="469">
        <v>59896</v>
      </c>
      <c r="J471" s="469">
        <v>411358</v>
      </c>
      <c r="K471" s="488" t="s">
        <v>466</v>
      </c>
      <c r="L471" s="537" t="s">
        <v>18</v>
      </c>
      <c r="M471" s="488" t="s">
        <v>466</v>
      </c>
    </row>
    <row r="472" spans="2:13" ht="15" thickBot="1" x14ac:dyDescent="0.4">
      <c r="B472" s="474" t="s">
        <v>476</v>
      </c>
      <c r="D472" s="535" t="s">
        <v>18</v>
      </c>
      <c r="E472" s="535" t="s">
        <v>18</v>
      </c>
      <c r="F472" s="535" t="s">
        <v>477</v>
      </c>
      <c r="G472" s="535" t="s">
        <v>18</v>
      </c>
      <c r="H472" s="535" t="s">
        <v>18</v>
      </c>
      <c r="I472" s="535" t="s">
        <v>18</v>
      </c>
      <c r="J472" s="483">
        <v>9139</v>
      </c>
      <c r="K472" s="488" t="s">
        <v>478</v>
      </c>
      <c r="L472" s="535" t="s">
        <v>18</v>
      </c>
      <c r="M472" s="488" t="s">
        <v>478</v>
      </c>
    </row>
    <row r="473" spans="2:13" ht="23.15" customHeight="1" x14ac:dyDescent="0.35">
      <c r="B473" s="500" t="s">
        <v>479</v>
      </c>
      <c r="D473" s="1057" t="s">
        <v>364</v>
      </c>
      <c r="E473" s="502">
        <v>619306</v>
      </c>
      <c r="F473" s="536" t="s">
        <v>477</v>
      </c>
      <c r="G473" s="536" t="s">
        <v>465</v>
      </c>
      <c r="H473" s="502">
        <v>20497</v>
      </c>
      <c r="I473" s="502">
        <v>59896</v>
      </c>
      <c r="J473" s="502">
        <v>420497</v>
      </c>
      <c r="K473" s="509" t="s">
        <v>481</v>
      </c>
      <c r="L473" s="536" t="s">
        <v>18</v>
      </c>
      <c r="M473" s="509" t="s">
        <v>481</v>
      </c>
    </row>
    <row r="474" spans="2:13" ht="15" thickBot="1" x14ac:dyDescent="0.4">
      <c r="B474" s="467" t="s">
        <v>480</v>
      </c>
      <c r="D474" s="1058"/>
      <c r="E474" s="469"/>
      <c r="F474" s="537"/>
      <c r="G474" s="537"/>
      <c r="H474" s="469"/>
      <c r="I474" s="469"/>
      <c r="J474" s="469"/>
      <c r="K474" s="488"/>
      <c r="L474" s="537"/>
      <c r="M474" s="488"/>
    </row>
    <row r="475" spans="2:13" x14ac:dyDescent="0.35">
      <c r="B475" s="470" t="s">
        <v>176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35">
      <c r="B476" s="473" t="s">
        <v>354</v>
      </c>
      <c r="D476" s="1061" t="s">
        <v>18</v>
      </c>
      <c r="E476" s="534" t="s">
        <v>18</v>
      </c>
      <c r="F476" s="534" t="s">
        <v>18</v>
      </c>
      <c r="G476" s="534" t="s">
        <v>494</v>
      </c>
      <c r="H476" s="534" t="s">
        <v>506</v>
      </c>
      <c r="I476" s="482">
        <v>12880</v>
      </c>
      <c r="J476" s="534" t="s">
        <v>18</v>
      </c>
      <c r="K476" s="490" t="s">
        <v>507</v>
      </c>
      <c r="L476" s="534" t="s">
        <v>18</v>
      </c>
      <c r="M476" s="490" t="s">
        <v>507</v>
      </c>
    </row>
    <row r="477" spans="2:13" ht="15" thickBot="1" x14ac:dyDescent="0.4">
      <c r="B477" s="474" t="s">
        <v>355</v>
      </c>
      <c r="D477" s="1062"/>
      <c r="E477" s="535"/>
      <c r="F477" s="535"/>
      <c r="G477" s="535"/>
      <c r="H477" s="535"/>
      <c r="I477" s="483"/>
      <c r="J477" s="535"/>
      <c r="K477" s="488"/>
      <c r="L477" s="535"/>
      <c r="M477" s="488"/>
    </row>
    <row r="478" spans="2:13" ht="15" thickBot="1" x14ac:dyDescent="0.4">
      <c r="B478" s="467" t="s">
        <v>76</v>
      </c>
      <c r="D478" s="537" t="s">
        <v>18</v>
      </c>
      <c r="E478" s="537" t="s">
        <v>18</v>
      </c>
      <c r="F478" s="537" t="s">
        <v>18</v>
      </c>
      <c r="G478" s="537" t="s">
        <v>494</v>
      </c>
      <c r="H478" s="537" t="s">
        <v>506</v>
      </c>
      <c r="I478" s="469">
        <v>12880</v>
      </c>
      <c r="J478" s="469">
        <v>194246</v>
      </c>
      <c r="K478" s="491">
        <v>188888</v>
      </c>
      <c r="L478" s="537" t="s">
        <v>18</v>
      </c>
      <c r="M478" s="491">
        <v>188888</v>
      </c>
    </row>
    <row r="479" spans="2:13" ht="15" thickBot="1" x14ac:dyDescent="0.4">
      <c r="B479" s="474" t="s">
        <v>497</v>
      </c>
      <c r="D479" s="535" t="s">
        <v>18</v>
      </c>
      <c r="E479" s="483">
        <v>8868</v>
      </c>
      <c r="F479" s="535" t="s">
        <v>18</v>
      </c>
      <c r="G479" s="535" t="s">
        <v>18</v>
      </c>
      <c r="H479" s="535" t="s">
        <v>18</v>
      </c>
      <c r="I479" s="535" t="s">
        <v>18</v>
      </c>
      <c r="J479" s="535" t="s">
        <v>508</v>
      </c>
      <c r="K479" s="488" t="s">
        <v>18</v>
      </c>
      <c r="L479" s="537" t="s">
        <v>18</v>
      </c>
      <c r="M479" s="488" t="s">
        <v>18</v>
      </c>
    </row>
    <row r="480" spans="2:13" ht="15" thickBot="1" x14ac:dyDescent="0.4">
      <c r="B480" s="467" t="s">
        <v>509</v>
      </c>
      <c r="D480" s="537" t="s">
        <v>364</v>
      </c>
      <c r="E480" s="469">
        <v>628174</v>
      </c>
      <c r="F480" s="537" t="s">
        <v>477</v>
      </c>
      <c r="G480" s="537" t="s">
        <v>500</v>
      </c>
      <c r="H480" s="469">
        <v>5459</v>
      </c>
      <c r="I480" s="469">
        <v>72776</v>
      </c>
      <c r="J480" s="469">
        <v>605875</v>
      </c>
      <c r="K480" s="488" t="s">
        <v>510</v>
      </c>
      <c r="L480" s="537" t="s">
        <v>18</v>
      </c>
      <c r="M480" s="488" t="s">
        <v>510</v>
      </c>
    </row>
    <row r="481" spans="2:13" ht="15" thickBot="1" x14ac:dyDescent="0.4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" thickBot="1" x14ac:dyDescent="0.4">
      <c r="B482" s="467" t="s">
        <v>486</v>
      </c>
      <c r="D482" s="477" t="s">
        <v>364</v>
      </c>
      <c r="E482" s="478">
        <v>618666</v>
      </c>
      <c r="F482" s="477" t="s">
        <v>18</v>
      </c>
      <c r="G482" s="478">
        <v>13521</v>
      </c>
      <c r="H482" s="477" t="s">
        <v>401</v>
      </c>
      <c r="I482" s="478">
        <v>60494</v>
      </c>
      <c r="J482" s="478">
        <v>330325</v>
      </c>
      <c r="K482" s="488" t="s">
        <v>433</v>
      </c>
      <c r="L482" s="477" t="s">
        <v>18</v>
      </c>
      <c r="M482" s="488" t="s">
        <v>433</v>
      </c>
    </row>
    <row r="483" spans="2:13" x14ac:dyDescent="0.35">
      <c r="B483" s="470" t="s">
        <v>176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0">
        <v>51741</v>
      </c>
      <c r="K483" s="489">
        <v>51741</v>
      </c>
      <c r="L483" s="479" t="s">
        <v>18</v>
      </c>
      <c r="M483" s="489">
        <v>51741</v>
      </c>
    </row>
    <row r="484" spans="2:13" x14ac:dyDescent="0.35">
      <c r="B484" s="473" t="s">
        <v>354</v>
      </c>
      <c r="D484" s="1059" t="s">
        <v>18</v>
      </c>
      <c r="E484" s="532" t="s">
        <v>18</v>
      </c>
      <c r="F484" s="532" t="s">
        <v>18</v>
      </c>
      <c r="G484" s="532" t="s">
        <v>434</v>
      </c>
      <c r="H484" s="485">
        <v>8616</v>
      </c>
      <c r="I484" s="485">
        <v>8290</v>
      </c>
      <c r="J484" s="532" t="s">
        <v>18</v>
      </c>
      <c r="K484" s="490" t="s">
        <v>449</v>
      </c>
      <c r="L484" s="532" t="s">
        <v>18</v>
      </c>
      <c r="M484" s="490" t="s">
        <v>449</v>
      </c>
    </row>
    <row r="485" spans="2:13" ht="15" thickBot="1" x14ac:dyDescent="0.4">
      <c r="B485" s="474" t="s">
        <v>355</v>
      </c>
      <c r="D485" s="1060"/>
      <c r="E485" s="533"/>
      <c r="F485" s="533"/>
      <c r="G485" s="533"/>
      <c r="H485" s="486"/>
      <c r="I485" s="486"/>
      <c r="J485" s="533"/>
      <c r="K485" s="488"/>
      <c r="L485" s="533"/>
      <c r="M485" s="488"/>
    </row>
    <row r="486" spans="2:13" ht="15" thickBot="1" x14ac:dyDescent="0.4">
      <c r="B486" s="467" t="s">
        <v>76</v>
      </c>
      <c r="D486" s="477" t="s">
        <v>18</v>
      </c>
      <c r="E486" s="477" t="s">
        <v>18</v>
      </c>
      <c r="F486" s="477" t="s">
        <v>18</v>
      </c>
      <c r="G486" s="477" t="s">
        <v>434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" thickBot="1" x14ac:dyDescent="0.4">
      <c r="B487" s="474" t="s">
        <v>357</v>
      </c>
      <c r="D487" s="533" t="s">
        <v>18</v>
      </c>
      <c r="E487" s="533">
        <v>-616</v>
      </c>
      <c r="F487" s="533" t="s">
        <v>18</v>
      </c>
      <c r="G487" s="533" t="s">
        <v>18</v>
      </c>
      <c r="H487" s="533" t="s">
        <v>18</v>
      </c>
      <c r="I487" s="533" t="s">
        <v>18</v>
      </c>
      <c r="J487" s="533">
        <v>616</v>
      </c>
      <c r="K487" s="531" t="s">
        <v>18</v>
      </c>
      <c r="L487" s="533" t="s">
        <v>18</v>
      </c>
      <c r="M487" s="531" t="s">
        <v>18</v>
      </c>
    </row>
    <row r="488" spans="2:13" ht="15" thickBot="1" x14ac:dyDescent="0.4">
      <c r="B488" s="467" t="s">
        <v>511</v>
      </c>
      <c r="D488" s="477" t="s">
        <v>364</v>
      </c>
      <c r="E488" s="478">
        <v>618050</v>
      </c>
      <c r="F488" s="477" t="s">
        <v>18</v>
      </c>
      <c r="G488" s="477" t="s">
        <v>438</v>
      </c>
      <c r="H488" s="478">
        <v>6542</v>
      </c>
      <c r="I488" s="478">
        <v>68784</v>
      </c>
      <c r="J488" s="478">
        <v>382682</v>
      </c>
      <c r="K488" s="509" t="s">
        <v>451</v>
      </c>
      <c r="L488" s="477" t="s">
        <v>18</v>
      </c>
      <c r="M488" s="509" t="s">
        <v>451</v>
      </c>
    </row>
    <row r="491" spans="2:13" ht="26" x14ac:dyDescent="0.35">
      <c r="B491" s="544" t="s">
        <v>537</v>
      </c>
      <c r="D491"/>
      <c r="E491"/>
      <c r="F491"/>
      <c r="G491"/>
      <c r="H491"/>
      <c r="I491"/>
      <c r="J491"/>
      <c r="K491"/>
      <c r="L491"/>
    </row>
    <row r="492" spans="2:13" ht="21.65" customHeight="1" thickBot="1" x14ac:dyDescent="0.4">
      <c r="B492" s="1099"/>
      <c r="D492" s="1064" t="s">
        <v>42</v>
      </c>
      <c r="E492" s="1100" t="s">
        <v>43</v>
      </c>
      <c r="F492" s="1065" t="s">
        <v>44</v>
      </c>
      <c r="G492" s="1065"/>
      <c r="H492" s="1065"/>
      <c r="I492" s="543" t="s">
        <v>517</v>
      </c>
      <c r="J492" s="1100" t="s">
        <v>128</v>
      </c>
      <c r="K492" s="543" t="s">
        <v>519</v>
      </c>
      <c r="L492" s="545"/>
    </row>
    <row r="493" spans="2:13" ht="33.65" customHeight="1" x14ac:dyDescent="0.35">
      <c r="B493" s="1099"/>
      <c r="D493" s="1064"/>
      <c r="E493" s="1100"/>
      <c r="F493" s="509" t="s">
        <v>520</v>
      </c>
      <c r="G493" s="509" t="s">
        <v>521</v>
      </c>
      <c r="H493" s="509" t="s">
        <v>523</v>
      </c>
      <c r="I493" s="543" t="s">
        <v>518</v>
      </c>
      <c r="J493" s="1100"/>
      <c r="K493" s="543"/>
      <c r="L493" s="545"/>
    </row>
    <row r="494" spans="2:13" x14ac:dyDescent="0.35">
      <c r="B494" s="1099"/>
      <c r="D494" s="1064"/>
      <c r="E494" s="1100"/>
      <c r="F494" s="542"/>
      <c r="G494" s="543" t="s">
        <v>522</v>
      </c>
      <c r="H494" s="542"/>
      <c r="I494" s="620"/>
      <c r="J494" s="1100"/>
      <c r="K494" s="543"/>
      <c r="L494" s="545"/>
    </row>
    <row r="495" spans="2:13" ht="15" thickBot="1" x14ac:dyDescent="0.4">
      <c r="B495" s="546" t="s">
        <v>524</v>
      </c>
      <c r="D495" s="547">
        <v>2239.3000000000002</v>
      </c>
      <c r="E495" s="548">
        <v>619.29999999999995</v>
      </c>
      <c r="F495" s="548" t="s">
        <v>18</v>
      </c>
      <c r="G495" s="548">
        <v>-15.7</v>
      </c>
      <c r="H495" s="548">
        <v>20.5</v>
      </c>
      <c r="I495" s="548">
        <v>59.9</v>
      </c>
      <c r="J495" s="548">
        <v>411.4</v>
      </c>
      <c r="K495" s="621">
        <v>3334.7</v>
      </c>
      <c r="L495" s="545"/>
    </row>
    <row r="496" spans="2:13" ht="12.65" customHeight="1" x14ac:dyDescent="0.35">
      <c r="B496" s="549" t="s">
        <v>525</v>
      </c>
      <c r="D496" s="1055" t="s">
        <v>18</v>
      </c>
      <c r="E496" s="552" t="s">
        <v>18</v>
      </c>
      <c r="F496" s="552" t="s">
        <v>18</v>
      </c>
      <c r="G496" s="552">
        <v>-6.4</v>
      </c>
      <c r="H496" s="552" t="s">
        <v>18</v>
      </c>
      <c r="I496" s="552" t="s">
        <v>18</v>
      </c>
      <c r="J496" s="567">
        <v>-11.1</v>
      </c>
      <c r="K496" s="622">
        <v>-17.5</v>
      </c>
      <c r="L496" s="568"/>
    </row>
    <row r="497" spans="2:12" ht="12.9" customHeight="1" thickBot="1" x14ac:dyDescent="0.4">
      <c r="B497" s="549" t="s">
        <v>526</v>
      </c>
      <c r="D497" s="1051"/>
      <c r="E497" s="554"/>
      <c r="F497" s="554"/>
      <c r="G497" s="554"/>
      <c r="H497" s="554"/>
      <c r="I497" s="554"/>
      <c r="J497" s="569"/>
      <c r="K497" s="623"/>
      <c r="L497" s="568"/>
    </row>
    <row r="498" spans="2:12" ht="12.65" customHeight="1" x14ac:dyDescent="0.35">
      <c r="B498" s="550" t="s">
        <v>527</v>
      </c>
      <c r="D498" s="1055" t="s">
        <v>18</v>
      </c>
      <c r="E498" s="552" t="s">
        <v>18</v>
      </c>
      <c r="F498" s="552">
        <v>-12.9</v>
      </c>
      <c r="G498" s="552" t="s">
        <v>18</v>
      </c>
      <c r="H498" s="552" t="s">
        <v>18</v>
      </c>
      <c r="I498" s="552" t="s">
        <v>18</v>
      </c>
      <c r="J498" s="567">
        <v>9.1</v>
      </c>
      <c r="K498" s="622">
        <v>-3.8</v>
      </c>
      <c r="L498" s="568"/>
    </row>
    <row r="499" spans="2:12" ht="12.9" customHeight="1" thickBot="1" x14ac:dyDescent="0.4">
      <c r="B499" s="551" t="s">
        <v>528</v>
      </c>
      <c r="D499" s="1051"/>
      <c r="E499" s="554"/>
      <c r="F499" s="554"/>
      <c r="G499" s="554"/>
      <c r="H499" s="554"/>
      <c r="I499" s="554"/>
      <c r="J499" s="569"/>
      <c r="K499" s="623"/>
      <c r="L499" s="568"/>
    </row>
    <row r="500" spans="2:12" ht="15" thickBot="1" x14ac:dyDescent="0.4">
      <c r="B500" s="553" t="s">
        <v>529</v>
      </c>
      <c r="D500" s="547">
        <v>2239.3000000000002</v>
      </c>
      <c r="E500" s="548">
        <v>619.29999999999995</v>
      </c>
      <c r="F500" s="548">
        <v>-12.9</v>
      </c>
      <c r="G500" s="548">
        <v>-22.1</v>
      </c>
      <c r="H500" s="548">
        <v>20.5</v>
      </c>
      <c r="I500" s="548">
        <v>59.9</v>
      </c>
      <c r="J500" s="548">
        <v>409.4</v>
      </c>
      <c r="K500" s="624" t="s">
        <v>530</v>
      </c>
      <c r="L500" s="545"/>
    </row>
    <row r="501" spans="2:12" ht="15" thickBot="1" x14ac:dyDescent="0.4">
      <c r="B501" s="551" t="s">
        <v>73</v>
      </c>
      <c r="D501" s="554" t="s">
        <v>18</v>
      </c>
      <c r="E501" s="554" t="s">
        <v>18</v>
      </c>
      <c r="F501" s="554" t="s">
        <v>18</v>
      </c>
      <c r="G501" s="554" t="s">
        <v>18</v>
      </c>
      <c r="H501" s="554" t="s">
        <v>18</v>
      </c>
      <c r="I501" s="554" t="s">
        <v>18</v>
      </c>
      <c r="J501" s="554">
        <v>183.9</v>
      </c>
      <c r="K501" s="622">
        <v>183.9</v>
      </c>
      <c r="L501" s="545"/>
    </row>
    <row r="502" spans="2:12" x14ac:dyDescent="0.35">
      <c r="B502" s="549" t="s">
        <v>354</v>
      </c>
      <c r="D502" s="1055" t="s">
        <v>18</v>
      </c>
      <c r="E502" s="552" t="s">
        <v>18</v>
      </c>
      <c r="F502" s="552" t="s">
        <v>18</v>
      </c>
      <c r="G502" s="552">
        <v>-10.7</v>
      </c>
      <c r="H502" s="552">
        <v>-19</v>
      </c>
      <c r="I502" s="552">
        <v>16.5</v>
      </c>
      <c r="J502" s="567" t="s">
        <v>18</v>
      </c>
      <c r="K502" s="622">
        <v>-13.2</v>
      </c>
      <c r="L502" s="570"/>
    </row>
    <row r="503" spans="2:12" ht="15" thickBot="1" x14ac:dyDescent="0.4">
      <c r="B503" s="549" t="s">
        <v>461</v>
      </c>
      <c r="D503" s="1051"/>
      <c r="E503" s="554"/>
      <c r="F503" s="554"/>
      <c r="G503" s="554"/>
      <c r="H503" s="554"/>
      <c r="I503" s="554"/>
      <c r="J503" s="569"/>
      <c r="K503" s="623"/>
      <c r="L503" s="570"/>
    </row>
    <row r="504" spans="2:12" ht="15" thickBot="1" x14ac:dyDescent="0.4">
      <c r="B504" s="555" t="s">
        <v>76</v>
      </c>
      <c r="D504" s="556" t="s">
        <v>18</v>
      </c>
      <c r="E504" s="556" t="s">
        <v>18</v>
      </c>
      <c r="F504" s="556" t="s">
        <v>18</v>
      </c>
      <c r="G504" s="556">
        <v>-10.7</v>
      </c>
      <c r="H504" s="556">
        <v>-19</v>
      </c>
      <c r="I504" s="556">
        <v>16.5</v>
      </c>
      <c r="J504" s="556">
        <v>183.9</v>
      </c>
      <c r="K504" s="625">
        <v>170.7</v>
      </c>
      <c r="L504" s="545"/>
    </row>
    <row r="505" spans="2:12" ht="12.65" customHeight="1" x14ac:dyDescent="0.35">
      <c r="B505" s="557" t="s">
        <v>398</v>
      </c>
      <c r="D505" s="1055" t="s">
        <v>18</v>
      </c>
      <c r="E505" s="552">
        <v>8.9</v>
      </c>
      <c r="F505" s="552" t="s">
        <v>18</v>
      </c>
      <c r="G505" s="552" t="s">
        <v>18</v>
      </c>
      <c r="H505" s="552" t="s">
        <v>18</v>
      </c>
      <c r="I505" s="552">
        <v>-0.6</v>
      </c>
      <c r="J505" s="567">
        <v>-8.9</v>
      </c>
      <c r="K505" s="622">
        <v>-0.6</v>
      </c>
      <c r="L505" s="571"/>
    </row>
    <row r="506" spans="2:12" ht="12.9" customHeight="1" thickBot="1" x14ac:dyDescent="0.4">
      <c r="B506" s="557" t="s">
        <v>399</v>
      </c>
      <c r="D506" s="1051"/>
      <c r="E506" s="554"/>
      <c r="F506" s="554"/>
      <c r="G506" s="554"/>
      <c r="H506" s="554"/>
      <c r="I506" s="554"/>
      <c r="J506" s="569"/>
      <c r="K506" s="623"/>
      <c r="L506" s="571"/>
    </row>
    <row r="507" spans="2:12" ht="15" thickBot="1" x14ac:dyDescent="0.4">
      <c r="B507" s="558" t="s">
        <v>531</v>
      </c>
      <c r="D507" s="559">
        <v>2239.3000000000002</v>
      </c>
      <c r="E507" s="560">
        <v>628.20000000000005</v>
      </c>
      <c r="F507" s="560">
        <v>-12.9</v>
      </c>
      <c r="G507" s="560">
        <v>-32.799999999999997</v>
      </c>
      <c r="H507" s="560">
        <v>1.5</v>
      </c>
      <c r="I507" s="560">
        <v>75.8</v>
      </c>
      <c r="J507" s="560">
        <v>584.4</v>
      </c>
      <c r="K507" s="623" t="s">
        <v>532</v>
      </c>
      <c r="L507" s="545"/>
    </row>
    <row r="508" spans="2:12" ht="15" thickBot="1" x14ac:dyDescent="0.4">
      <c r="B508" s="561"/>
      <c r="D508" s="473"/>
      <c r="E508" s="473"/>
      <c r="F508" s="473"/>
      <c r="G508" s="473"/>
      <c r="H508" s="473"/>
      <c r="I508" s="473"/>
      <c r="J508" s="473"/>
      <c r="K508" s="626"/>
      <c r="L508" s="545"/>
    </row>
    <row r="509" spans="2:12" ht="15" thickBot="1" x14ac:dyDescent="0.4">
      <c r="B509" s="555" t="s">
        <v>533</v>
      </c>
      <c r="D509" s="562">
        <v>2239.3000000000002</v>
      </c>
      <c r="E509" s="563">
        <v>618.70000000000005</v>
      </c>
      <c r="F509" s="563" t="s">
        <v>18</v>
      </c>
      <c r="G509" s="563">
        <v>13.5</v>
      </c>
      <c r="H509" s="563">
        <v>-2.1</v>
      </c>
      <c r="I509" s="563">
        <v>60.5</v>
      </c>
      <c r="J509" s="563">
        <v>330.3</v>
      </c>
      <c r="K509" s="627">
        <v>3260.2</v>
      </c>
      <c r="L509" s="545"/>
    </row>
    <row r="510" spans="2:12" ht="12.65" customHeight="1" x14ac:dyDescent="0.35">
      <c r="B510" s="549" t="s">
        <v>525</v>
      </c>
      <c r="D510" s="1101" t="s">
        <v>18</v>
      </c>
      <c r="E510" s="572" t="s">
        <v>18</v>
      </c>
      <c r="F510" s="572" t="s">
        <v>18</v>
      </c>
      <c r="G510" s="572">
        <v>-5.7</v>
      </c>
      <c r="H510" s="572" t="s">
        <v>18</v>
      </c>
      <c r="I510" s="572" t="s">
        <v>18</v>
      </c>
      <c r="J510" s="573">
        <v>-11.1</v>
      </c>
      <c r="K510" s="622">
        <v>-16.8</v>
      </c>
      <c r="L510" s="568"/>
    </row>
    <row r="511" spans="2:12" ht="12.9" customHeight="1" thickBot="1" x14ac:dyDescent="0.4">
      <c r="B511" s="549" t="s">
        <v>526</v>
      </c>
      <c r="D511" s="1049"/>
      <c r="E511" s="564"/>
      <c r="F511" s="564"/>
      <c r="G511" s="564"/>
      <c r="H511" s="564"/>
      <c r="I511" s="564"/>
      <c r="J511" s="574"/>
      <c r="K511" s="623"/>
      <c r="L511" s="568"/>
    </row>
    <row r="512" spans="2:12" ht="15" thickBot="1" x14ac:dyDescent="0.4">
      <c r="B512" s="555" t="s">
        <v>534</v>
      </c>
      <c r="D512" s="562">
        <v>2239.3000000000002</v>
      </c>
      <c r="E512" s="563">
        <v>618.70000000000005</v>
      </c>
      <c r="F512" s="563" t="s">
        <v>18</v>
      </c>
      <c r="G512" s="563">
        <v>7.8</v>
      </c>
      <c r="H512" s="563">
        <v>-2.1</v>
      </c>
      <c r="I512" s="563">
        <v>60.5</v>
      </c>
      <c r="J512" s="563">
        <v>319.2</v>
      </c>
      <c r="K512" s="627">
        <v>3243.4</v>
      </c>
      <c r="L512" s="545"/>
    </row>
    <row r="513" spans="2:12" ht="15" thickBot="1" x14ac:dyDescent="0.4">
      <c r="B513" s="551" t="s">
        <v>73</v>
      </c>
      <c r="D513" s="564" t="s">
        <v>18</v>
      </c>
      <c r="E513" s="564" t="s">
        <v>18</v>
      </c>
      <c r="F513" s="564" t="s">
        <v>18</v>
      </c>
      <c r="G513" s="564" t="s">
        <v>18</v>
      </c>
      <c r="H513" s="564" t="s">
        <v>18</v>
      </c>
      <c r="I513" s="564" t="s">
        <v>18</v>
      </c>
      <c r="J513" s="564">
        <v>81.7</v>
      </c>
      <c r="K513" s="623">
        <v>81.7</v>
      </c>
      <c r="L513" s="545"/>
    </row>
    <row r="514" spans="2:12" x14ac:dyDescent="0.35">
      <c r="B514" s="549" t="s">
        <v>354</v>
      </c>
      <c r="D514" s="1101" t="s">
        <v>18</v>
      </c>
      <c r="E514" s="572" t="s">
        <v>18</v>
      </c>
      <c r="F514" s="572" t="s">
        <v>18</v>
      </c>
      <c r="G514" s="572">
        <v>-29.9</v>
      </c>
      <c r="H514" s="572">
        <v>22.6</v>
      </c>
      <c r="I514" s="572">
        <v>-0.6</v>
      </c>
      <c r="J514" s="575" t="s">
        <v>18</v>
      </c>
      <c r="K514" s="622">
        <v>-7.9</v>
      </c>
      <c r="L514" s="570"/>
    </row>
    <row r="515" spans="2:12" ht="15" thickBot="1" x14ac:dyDescent="0.4">
      <c r="B515" s="549" t="s">
        <v>461</v>
      </c>
      <c r="D515" s="1049"/>
      <c r="E515" s="564"/>
      <c r="F515" s="564"/>
      <c r="G515" s="564"/>
      <c r="H515" s="564"/>
      <c r="I515" s="564"/>
      <c r="J515" s="576"/>
      <c r="K515" s="623"/>
      <c r="L515" s="570"/>
    </row>
    <row r="516" spans="2:12" ht="15" thickBot="1" x14ac:dyDescent="0.4">
      <c r="B516" s="555" t="s">
        <v>76</v>
      </c>
      <c r="D516" s="565" t="s">
        <v>18</v>
      </c>
      <c r="E516" s="565" t="s">
        <v>18</v>
      </c>
      <c r="F516" s="565" t="s">
        <v>18</v>
      </c>
      <c r="G516" s="565">
        <v>-29.9</v>
      </c>
      <c r="H516" s="565">
        <v>22.6</v>
      </c>
      <c r="I516" s="565">
        <v>-0.6</v>
      </c>
      <c r="J516" s="565">
        <v>81.7</v>
      </c>
      <c r="K516" s="625">
        <v>73.8</v>
      </c>
      <c r="L516" s="545"/>
    </row>
    <row r="517" spans="2:12" x14ac:dyDescent="0.35">
      <c r="B517" s="557" t="s">
        <v>398</v>
      </c>
      <c r="D517" s="1101" t="s">
        <v>18</v>
      </c>
      <c r="E517" s="572">
        <v>0.6</v>
      </c>
      <c r="F517" s="572" t="s">
        <v>18</v>
      </c>
      <c r="G517" s="572" t="s">
        <v>18</v>
      </c>
      <c r="H517" s="572" t="s">
        <v>18</v>
      </c>
      <c r="I517" s="572" t="s">
        <v>18</v>
      </c>
      <c r="J517" s="575">
        <v>-0.6</v>
      </c>
      <c r="K517" s="622" t="s">
        <v>18</v>
      </c>
      <c r="L517" s="570"/>
    </row>
    <row r="518" spans="2:12" ht="15" thickBot="1" x14ac:dyDescent="0.4">
      <c r="B518" s="557" t="s">
        <v>399</v>
      </c>
      <c r="D518" s="1049"/>
      <c r="E518" s="564"/>
      <c r="F518" s="564"/>
      <c r="G518" s="564"/>
      <c r="H518" s="564"/>
      <c r="I518" s="564"/>
      <c r="J518" s="576"/>
      <c r="K518" s="623"/>
      <c r="L518" s="570"/>
    </row>
    <row r="519" spans="2:12" ht="15" thickBot="1" x14ac:dyDescent="0.4">
      <c r="B519" s="558" t="s">
        <v>535</v>
      </c>
      <c r="D519" s="562">
        <v>2239.3000000000002</v>
      </c>
      <c r="E519" s="563">
        <v>619.29999999999995</v>
      </c>
      <c r="F519" s="563" t="s">
        <v>18</v>
      </c>
      <c r="G519" s="563">
        <v>-22.1</v>
      </c>
      <c r="H519" s="563">
        <v>20.5</v>
      </c>
      <c r="I519" s="563">
        <v>59.9</v>
      </c>
      <c r="J519" s="563">
        <v>400.3</v>
      </c>
      <c r="K519" s="628">
        <v>3317.2</v>
      </c>
      <c r="L519" s="545"/>
    </row>
    <row r="520" spans="2:12" x14ac:dyDescent="0.35">
      <c r="B520" s="566"/>
      <c r="D520"/>
      <c r="E520"/>
      <c r="F520"/>
      <c r="G520"/>
      <c r="H520"/>
      <c r="I520"/>
      <c r="J520"/>
      <c r="K520"/>
    </row>
    <row r="521" spans="2:12" ht="36" x14ac:dyDescent="0.35">
      <c r="B521" s="566" t="s">
        <v>536</v>
      </c>
      <c r="D521"/>
      <c r="E521"/>
      <c r="F521"/>
      <c r="G521"/>
      <c r="H521"/>
      <c r="I521"/>
      <c r="J521"/>
      <c r="K521"/>
    </row>
    <row r="523" spans="2:12" ht="26" x14ac:dyDescent="0.35">
      <c r="B523" s="544" t="s">
        <v>587</v>
      </c>
      <c r="D523"/>
      <c r="E523"/>
      <c r="F523"/>
      <c r="G523"/>
      <c r="H523"/>
      <c r="I523"/>
      <c r="J523"/>
      <c r="K523"/>
    </row>
    <row r="524" spans="2:12" ht="21.65" customHeight="1" thickBot="1" x14ac:dyDescent="0.4">
      <c r="B524" s="1099"/>
      <c r="D524" s="1064" t="s">
        <v>42</v>
      </c>
      <c r="E524" s="592" t="s">
        <v>43</v>
      </c>
      <c r="F524" s="1065" t="s">
        <v>44</v>
      </c>
      <c r="G524" s="1065"/>
      <c r="H524" s="1065"/>
      <c r="I524" s="592" t="s">
        <v>517</v>
      </c>
      <c r="J524" s="592" t="s">
        <v>128</v>
      </c>
      <c r="K524" s="592" t="s">
        <v>519</v>
      </c>
    </row>
    <row r="525" spans="2:12" ht="33.65" customHeight="1" x14ac:dyDescent="0.35">
      <c r="B525" s="1099"/>
      <c r="D525" s="1064"/>
      <c r="E525" s="592"/>
      <c r="F525" s="509" t="s">
        <v>520</v>
      </c>
      <c r="G525" s="509" t="s">
        <v>521</v>
      </c>
      <c r="H525" s="509" t="s">
        <v>523</v>
      </c>
      <c r="I525" s="592" t="s">
        <v>518</v>
      </c>
      <c r="J525" s="592"/>
      <c r="K525" s="592"/>
    </row>
    <row r="526" spans="2:12" x14ac:dyDescent="0.35">
      <c r="B526" s="1099"/>
      <c r="D526" s="1064"/>
      <c r="E526" s="592"/>
      <c r="F526" s="593"/>
      <c r="G526" s="592" t="s">
        <v>522</v>
      </c>
      <c r="H526" s="593"/>
      <c r="I526" s="620"/>
      <c r="J526" s="592"/>
      <c r="K526" s="592"/>
    </row>
    <row r="527" spans="2:12" ht="15" thickBot="1" x14ac:dyDescent="0.4">
      <c r="B527" s="546" t="s">
        <v>588</v>
      </c>
      <c r="D527" s="547">
        <v>2239.3000000000002</v>
      </c>
      <c r="E527" s="548">
        <v>628.20000000000005</v>
      </c>
      <c r="F527" s="548">
        <v>-12.9</v>
      </c>
      <c r="G527" s="548">
        <v>-32.799999999999997</v>
      </c>
      <c r="H527" s="548">
        <v>1.5</v>
      </c>
      <c r="I527" s="548">
        <v>75.8</v>
      </c>
      <c r="J527" s="548">
        <v>584.4</v>
      </c>
      <c r="K527" s="488" t="s">
        <v>532</v>
      </c>
    </row>
    <row r="528" spans="2:12" ht="12.65" customHeight="1" x14ac:dyDescent="0.35">
      <c r="B528" s="549" t="s">
        <v>527</v>
      </c>
      <c r="D528" s="1055" t="s">
        <v>18</v>
      </c>
      <c r="E528" s="590" t="s">
        <v>18</v>
      </c>
      <c r="F528" s="590" t="s">
        <v>18</v>
      </c>
      <c r="G528" s="590" t="s">
        <v>18</v>
      </c>
      <c r="H528" s="590" t="s">
        <v>18</v>
      </c>
      <c r="I528" s="590" t="s">
        <v>18</v>
      </c>
      <c r="J528" s="567">
        <v>2.8</v>
      </c>
      <c r="K528" s="622">
        <v>2.8</v>
      </c>
    </row>
    <row r="529" spans="2:11" ht="12.9" customHeight="1" thickBot="1" x14ac:dyDescent="0.4">
      <c r="B529" s="551" t="s">
        <v>589</v>
      </c>
      <c r="D529" s="1051"/>
      <c r="E529" s="591"/>
      <c r="F529" s="591"/>
      <c r="G529" s="591"/>
      <c r="H529" s="591"/>
      <c r="I529" s="591"/>
      <c r="J529" s="569"/>
      <c r="K529" s="623"/>
    </row>
    <row r="530" spans="2:11" ht="15" thickBot="1" x14ac:dyDescent="0.4">
      <c r="B530" s="553" t="s">
        <v>590</v>
      </c>
      <c r="D530" s="548" t="s">
        <v>591</v>
      </c>
      <c r="E530" s="548">
        <v>628.20000000000005</v>
      </c>
      <c r="F530" s="548">
        <v>-12.9</v>
      </c>
      <c r="G530" s="548">
        <v>-32.799999999999997</v>
      </c>
      <c r="H530" s="548">
        <v>1.5</v>
      </c>
      <c r="I530" s="548">
        <v>75.8</v>
      </c>
      <c r="J530" s="548">
        <v>587.20000000000005</v>
      </c>
      <c r="K530" s="624" t="s">
        <v>592</v>
      </c>
    </row>
    <row r="531" spans="2:11" ht="15" thickBot="1" x14ac:dyDescent="0.4">
      <c r="B531" s="551" t="s">
        <v>176</v>
      </c>
      <c r="D531" s="591" t="s">
        <v>18</v>
      </c>
      <c r="E531" s="591" t="s">
        <v>18</v>
      </c>
      <c r="F531" s="591" t="s">
        <v>18</v>
      </c>
      <c r="G531" s="591" t="s">
        <v>18</v>
      </c>
      <c r="H531" s="591" t="s">
        <v>18</v>
      </c>
      <c r="I531" s="591" t="s">
        <v>18</v>
      </c>
      <c r="J531" s="591">
        <v>53.1</v>
      </c>
      <c r="K531" s="622">
        <v>53.1</v>
      </c>
    </row>
    <row r="532" spans="2:11" x14ac:dyDescent="0.35">
      <c r="B532" s="549" t="s">
        <v>354</v>
      </c>
      <c r="D532" s="1055" t="s">
        <v>18</v>
      </c>
      <c r="E532" s="590" t="s">
        <v>18</v>
      </c>
      <c r="F532" s="590" t="s">
        <v>18</v>
      </c>
      <c r="G532" s="590" t="s">
        <v>18</v>
      </c>
      <c r="H532" s="590">
        <v>0.3</v>
      </c>
      <c r="I532" s="590">
        <v>-2.6</v>
      </c>
      <c r="J532" s="567" t="s">
        <v>18</v>
      </c>
      <c r="K532" s="622">
        <v>-2.2999999999999998</v>
      </c>
    </row>
    <row r="533" spans="2:11" ht="15" thickBot="1" x14ac:dyDescent="0.4">
      <c r="B533" s="549" t="s">
        <v>355</v>
      </c>
      <c r="D533" s="1051"/>
      <c r="E533" s="591"/>
      <c r="F533" s="591"/>
      <c r="G533" s="591"/>
      <c r="H533" s="591"/>
      <c r="I533" s="591"/>
      <c r="J533" s="569"/>
      <c r="K533" s="623"/>
    </row>
    <row r="534" spans="2:11" ht="15" thickBot="1" x14ac:dyDescent="0.4">
      <c r="B534" s="555" t="s">
        <v>76</v>
      </c>
      <c r="D534" s="556" t="s">
        <v>18</v>
      </c>
      <c r="E534" s="556" t="s">
        <v>18</v>
      </c>
      <c r="F534" s="556" t="s">
        <v>18</v>
      </c>
      <c r="G534" s="556" t="s">
        <v>18</v>
      </c>
      <c r="H534" s="556">
        <v>0.3</v>
      </c>
      <c r="I534" s="556">
        <v>-2.6</v>
      </c>
      <c r="J534" s="556">
        <v>53.1</v>
      </c>
      <c r="K534" s="625">
        <v>50.8</v>
      </c>
    </row>
    <row r="535" spans="2:11" ht="15" thickBot="1" x14ac:dyDescent="0.4">
      <c r="B535" s="546" t="s">
        <v>593</v>
      </c>
      <c r="D535" s="548" t="s">
        <v>591</v>
      </c>
      <c r="E535" s="548">
        <v>628.20000000000005</v>
      </c>
      <c r="F535" s="548">
        <v>-12.9</v>
      </c>
      <c r="G535" s="548">
        <v>-32.799999999999997</v>
      </c>
      <c r="H535" s="548">
        <v>1.8</v>
      </c>
      <c r="I535" s="548">
        <v>73.2</v>
      </c>
      <c r="J535" s="548">
        <v>640.29999999999995</v>
      </c>
      <c r="K535" s="623" t="s">
        <v>594</v>
      </c>
    </row>
    <row r="536" spans="2:11" ht="15" thickBot="1" x14ac:dyDescent="0.4">
      <c r="B536" s="561"/>
      <c r="D536" s="473"/>
      <c r="E536" s="473"/>
      <c r="F536" s="473"/>
      <c r="G536" s="473"/>
      <c r="H536" s="473"/>
      <c r="I536" s="473"/>
      <c r="J536" s="473"/>
      <c r="K536" s="626"/>
    </row>
    <row r="537" spans="2:11" ht="15" thickBot="1" x14ac:dyDescent="0.4">
      <c r="B537" s="555" t="s">
        <v>595</v>
      </c>
      <c r="D537" s="563" t="s">
        <v>591</v>
      </c>
      <c r="E537" s="563">
        <v>619.29999999999995</v>
      </c>
      <c r="F537" s="563">
        <v>-12.9</v>
      </c>
      <c r="G537" s="563">
        <v>-22.1</v>
      </c>
      <c r="H537" s="563">
        <v>20.5</v>
      </c>
      <c r="I537" s="563">
        <v>59.9</v>
      </c>
      <c r="J537" s="563">
        <v>409.4</v>
      </c>
      <c r="K537" s="623" t="s">
        <v>530</v>
      </c>
    </row>
    <row r="538" spans="2:11" ht="15" thickBot="1" x14ac:dyDescent="0.4">
      <c r="B538" s="551" t="s">
        <v>176</v>
      </c>
      <c r="D538" s="589" t="s">
        <v>18</v>
      </c>
      <c r="E538" s="589" t="s">
        <v>18</v>
      </c>
      <c r="F538" s="589" t="s">
        <v>18</v>
      </c>
      <c r="G538" s="589" t="s">
        <v>18</v>
      </c>
      <c r="H538" s="589" t="s">
        <v>18</v>
      </c>
      <c r="I538" s="589" t="s">
        <v>18</v>
      </c>
      <c r="J538" s="589">
        <v>35.6</v>
      </c>
      <c r="K538" s="623">
        <v>35.6</v>
      </c>
    </row>
    <row r="539" spans="2:11" x14ac:dyDescent="0.35">
      <c r="B539" s="549" t="s">
        <v>354</v>
      </c>
      <c r="D539" s="1101" t="s">
        <v>18</v>
      </c>
      <c r="E539" s="588" t="s">
        <v>18</v>
      </c>
      <c r="F539" s="588" t="s">
        <v>18</v>
      </c>
      <c r="G539" s="588" t="s">
        <v>18</v>
      </c>
      <c r="H539" s="588">
        <v>-6.4</v>
      </c>
      <c r="I539" s="588">
        <v>11.7</v>
      </c>
      <c r="J539" s="575" t="s">
        <v>18</v>
      </c>
      <c r="K539" s="622">
        <v>5.3</v>
      </c>
    </row>
    <row r="540" spans="2:11" ht="15" thickBot="1" x14ac:dyDescent="0.4">
      <c r="B540" s="549" t="s">
        <v>355</v>
      </c>
      <c r="D540" s="1049"/>
      <c r="E540" s="589"/>
      <c r="F540" s="589"/>
      <c r="G540" s="589"/>
      <c r="H540" s="589"/>
      <c r="I540" s="589"/>
      <c r="J540" s="576"/>
      <c r="K540" s="623"/>
    </row>
    <row r="541" spans="2:11" ht="15" thickBot="1" x14ac:dyDescent="0.4">
      <c r="B541" s="555" t="s">
        <v>76</v>
      </c>
      <c r="D541" s="565" t="s">
        <v>18</v>
      </c>
      <c r="E541" s="565" t="s">
        <v>18</v>
      </c>
      <c r="F541" s="565" t="s">
        <v>18</v>
      </c>
      <c r="G541" s="565" t="s">
        <v>18</v>
      </c>
      <c r="H541" s="565">
        <v>-6.4</v>
      </c>
      <c r="I541" s="565">
        <v>11.7</v>
      </c>
      <c r="J541" s="565">
        <v>35.6</v>
      </c>
      <c r="K541" s="625">
        <v>40.9</v>
      </c>
    </row>
    <row r="542" spans="2:11" ht="15" thickBot="1" x14ac:dyDescent="0.4">
      <c r="B542" s="546" t="s">
        <v>596</v>
      </c>
      <c r="D542" s="640" t="s">
        <v>591</v>
      </c>
      <c r="E542" s="640">
        <v>619.29999999999995</v>
      </c>
      <c r="F542" s="640">
        <v>-12.9</v>
      </c>
      <c r="G542" s="640">
        <v>-22.1</v>
      </c>
      <c r="H542" s="640">
        <v>14.1</v>
      </c>
      <c r="I542" s="640">
        <v>71.599999999999994</v>
      </c>
      <c r="J542" s="640">
        <v>445</v>
      </c>
      <c r="K542" s="624" t="s">
        <v>597</v>
      </c>
    </row>
    <row r="545" spans="2:11" ht="16" thickBot="1" x14ac:dyDescent="0.3">
      <c r="B545" s="1043"/>
      <c r="C545" s="647"/>
      <c r="D545" s="1031" t="s">
        <v>42</v>
      </c>
      <c r="E545" s="1031" t="s">
        <v>43</v>
      </c>
      <c r="F545" s="1022" t="s">
        <v>44</v>
      </c>
      <c r="G545" s="1022"/>
      <c r="H545" s="1022"/>
      <c r="I545" s="651" t="s">
        <v>517</v>
      </c>
      <c r="J545" s="1031" t="s">
        <v>128</v>
      </c>
      <c r="K545" s="1022" t="s">
        <v>519</v>
      </c>
    </row>
    <row r="546" spans="2:11" ht="24" x14ac:dyDescent="0.25">
      <c r="B546" s="1043"/>
      <c r="C546" s="647"/>
      <c r="D546" s="1031"/>
      <c r="E546" s="1031"/>
      <c r="F546" s="1102" t="s">
        <v>602</v>
      </c>
      <c r="G546" s="653" t="s">
        <v>521</v>
      </c>
      <c r="H546" s="1102" t="s">
        <v>523</v>
      </c>
      <c r="I546" s="651" t="s">
        <v>518</v>
      </c>
      <c r="J546" s="1031"/>
      <c r="K546" s="1022"/>
    </row>
    <row r="547" spans="2:11" x14ac:dyDescent="0.25">
      <c r="B547" s="1043"/>
      <c r="C547" s="1098"/>
      <c r="D547" s="1031"/>
      <c r="E547" s="1031"/>
      <c r="F547" s="1103"/>
      <c r="G547" s="651" t="s">
        <v>522</v>
      </c>
      <c r="H547" s="1103"/>
      <c r="I547" s="652"/>
      <c r="J547" s="1031"/>
      <c r="K547" s="1022"/>
    </row>
    <row r="548" spans="2:11" ht="13" thickBot="1" x14ac:dyDescent="0.3">
      <c r="B548" s="546" t="s">
        <v>588</v>
      </c>
      <c r="C548" s="1098"/>
      <c r="D548" s="547">
        <v>2239.3000000000002</v>
      </c>
      <c r="E548" s="548">
        <v>628.20000000000005</v>
      </c>
      <c r="F548" s="548">
        <v>-12.9</v>
      </c>
      <c r="G548" s="548">
        <v>-32.799999999999997</v>
      </c>
      <c r="H548" s="548">
        <v>1.5</v>
      </c>
      <c r="I548" s="548">
        <v>75.8</v>
      </c>
      <c r="J548" s="548">
        <v>584.4</v>
      </c>
      <c r="K548" s="654" t="s">
        <v>532</v>
      </c>
    </row>
    <row r="549" spans="2:11" ht="16" thickBot="1" x14ac:dyDescent="0.3">
      <c r="B549" s="665" t="s">
        <v>609</v>
      </c>
      <c r="C549" s="647"/>
      <c r="D549" s="644" t="s">
        <v>18</v>
      </c>
      <c r="E549" s="644" t="s">
        <v>18</v>
      </c>
      <c r="F549" s="644" t="s">
        <v>18</v>
      </c>
      <c r="G549" s="644" t="s">
        <v>18</v>
      </c>
      <c r="H549" s="644" t="s">
        <v>18</v>
      </c>
      <c r="I549" s="644" t="s">
        <v>18</v>
      </c>
      <c r="J549" s="644">
        <v>2.8</v>
      </c>
      <c r="K549" s="655">
        <v>2.8</v>
      </c>
    </row>
    <row r="550" spans="2:11" ht="16" thickBot="1" x14ac:dyDescent="0.3">
      <c r="B550" s="553" t="s">
        <v>590</v>
      </c>
      <c r="C550" s="647"/>
      <c r="D550" s="548" t="s">
        <v>591</v>
      </c>
      <c r="E550" s="548">
        <v>628.20000000000005</v>
      </c>
      <c r="F550" s="548">
        <v>-12.9</v>
      </c>
      <c r="G550" s="548">
        <v>-32.799999999999997</v>
      </c>
      <c r="H550" s="548">
        <v>1.5</v>
      </c>
      <c r="I550" s="548">
        <v>75.8</v>
      </c>
      <c r="J550" s="548">
        <v>587.20000000000005</v>
      </c>
      <c r="K550" s="656" t="s">
        <v>592</v>
      </c>
    </row>
    <row r="551" spans="2:11" ht="13" thickBot="1" x14ac:dyDescent="0.3">
      <c r="B551" s="648" t="s">
        <v>176</v>
      </c>
      <c r="C551" s="1098"/>
      <c r="D551" s="657" t="s">
        <v>18</v>
      </c>
      <c r="E551" s="657" t="s">
        <v>18</v>
      </c>
      <c r="F551" s="657" t="s">
        <v>18</v>
      </c>
      <c r="G551" s="657" t="s">
        <v>18</v>
      </c>
      <c r="H551" s="657" t="s">
        <v>18</v>
      </c>
      <c r="I551" s="657" t="s">
        <v>18</v>
      </c>
      <c r="J551" s="657">
        <v>47.9</v>
      </c>
      <c r="K551" s="658">
        <v>47.9</v>
      </c>
    </row>
    <row r="552" spans="2:11" ht="13" thickBot="1" x14ac:dyDescent="0.3">
      <c r="B552" s="666" t="s">
        <v>608</v>
      </c>
      <c r="C552" s="1098"/>
      <c r="D552" s="644" t="s">
        <v>18</v>
      </c>
      <c r="E552" s="644" t="s">
        <v>18</v>
      </c>
      <c r="F552" s="644">
        <v>0.7</v>
      </c>
      <c r="G552" s="644">
        <v>-11.3</v>
      </c>
      <c r="H552" s="644">
        <v>7.4</v>
      </c>
      <c r="I552" s="644">
        <v>0.3</v>
      </c>
      <c r="J552" s="644" t="s">
        <v>18</v>
      </c>
      <c r="K552" s="658">
        <v>-2.9</v>
      </c>
    </row>
    <row r="553" spans="2:11" ht="16" thickBot="1" x14ac:dyDescent="0.3">
      <c r="B553" s="551" t="s">
        <v>76</v>
      </c>
      <c r="C553" s="647"/>
      <c r="D553" s="644" t="s">
        <v>18</v>
      </c>
      <c r="E553" s="644" t="s">
        <v>18</v>
      </c>
      <c r="F553" s="644">
        <v>0.7</v>
      </c>
      <c r="G553" s="644">
        <v>-11.3</v>
      </c>
      <c r="H553" s="644">
        <v>7.4</v>
      </c>
      <c r="I553" s="644">
        <v>0.3</v>
      </c>
      <c r="J553" s="644">
        <v>47.9</v>
      </c>
      <c r="K553" s="659">
        <v>45</v>
      </c>
    </row>
    <row r="554" spans="2:11" ht="16" thickBot="1" x14ac:dyDescent="0.3">
      <c r="B554" s="649" t="s">
        <v>604</v>
      </c>
      <c r="C554" s="647"/>
      <c r="D554" s="660" t="s">
        <v>18</v>
      </c>
      <c r="E554" s="660" t="s">
        <v>18</v>
      </c>
      <c r="F554" s="660" t="s">
        <v>18</v>
      </c>
      <c r="G554" s="660" t="s">
        <v>18</v>
      </c>
      <c r="H554" s="660" t="s">
        <v>18</v>
      </c>
      <c r="I554" s="660" t="s">
        <v>18</v>
      </c>
      <c r="J554" s="660">
        <v>-67.2</v>
      </c>
      <c r="K554" s="655">
        <v>-67.2</v>
      </c>
    </row>
    <row r="555" spans="2:11" ht="16" thickBot="1" x14ac:dyDescent="0.3">
      <c r="B555" s="650" t="s">
        <v>357</v>
      </c>
      <c r="C555" s="647"/>
      <c r="D555" s="644" t="s">
        <v>18</v>
      </c>
      <c r="E555" s="644">
        <v>153.19999999999999</v>
      </c>
      <c r="F555" s="644" t="s">
        <v>18</v>
      </c>
      <c r="G555" s="644" t="s">
        <v>18</v>
      </c>
      <c r="H555" s="644" t="s">
        <v>18</v>
      </c>
      <c r="I555" s="644" t="s">
        <v>18</v>
      </c>
      <c r="J555" s="644">
        <v>-153.19999999999999</v>
      </c>
      <c r="K555" s="655" t="s">
        <v>18</v>
      </c>
    </row>
    <row r="556" spans="2:11" ht="16" thickBot="1" x14ac:dyDescent="0.3">
      <c r="B556" s="546" t="s">
        <v>605</v>
      </c>
      <c r="C556" s="647"/>
      <c r="D556" s="548" t="s">
        <v>591</v>
      </c>
      <c r="E556" s="548">
        <v>781.4</v>
      </c>
      <c r="F556" s="548">
        <v>-12.2</v>
      </c>
      <c r="G556" s="548">
        <v>-44.1</v>
      </c>
      <c r="H556" s="548">
        <v>8.9</v>
      </c>
      <c r="I556" s="548">
        <v>76.099999999999994</v>
      </c>
      <c r="J556" s="548">
        <v>414.7</v>
      </c>
      <c r="K556" s="661">
        <v>3464.1</v>
      </c>
    </row>
    <row r="557" spans="2:11" ht="16" thickBot="1" x14ac:dyDescent="0.3">
      <c r="B557" s="561"/>
      <c r="C557" s="647"/>
      <c r="D557" s="662"/>
      <c r="E557" s="662"/>
      <c r="F557" s="662"/>
      <c r="G557" s="662"/>
      <c r="H557" s="662"/>
      <c r="I557" s="662"/>
      <c r="J557" s="662"/>
      <c r="K557" s="663"/>
    </row>
    <row r="558" spans="2:11" ht="16" thickBot="1" x14ac:dyDescent="0.3">
      <c r="B558" s="555" t="s">
        <v>595</v>
      </c>
      <c r="C558" s="647"/>
      <c r="D558" s="563" t="s">
        <v>591</v>
      </c>
      <c r="E558" s="563">
        <v>619.29999999999995</v>
      </c>
      <c r="F558" s="563">
        <v>-12.9</v>
      </c>
      <c r="G558" s="563">
        <v>-22.1</v>
      </c>
      <c r="H558" s="563">
        <v>20.5</v>
      </c>
      <c r="I558" s="563">
        <v>59.9</v>
      </c>
      <c r="J558" s="563">
        <v>409.4</v>
      </c>
      <c r="K558" s="655" t="s">
        <v>530</v>
      </c>
    </row>
    <row r="559" spans="2:11" ht="16" thickBot="1" x14ac:dyDescent="0.3">
      <c r="B559" s="648" t="s">
        <v>176</v>
      </c>
      <c r="C559" s="647"/>
      <c r="D559" s="664" t="s">
        <v>18</v>
      </c>
      <c r="E559" s="664" t="s">
        <v>18</v>
      </c>
      <c r="F559" s="664" t="s">
        <v>18</v>
      </c>
      <c r="G559" s="664" t="s">
        <v>18</v>
      </c>
      <c r="H559" s="664" t="s">
        <v>18</v>
      </c>
      <c r="I559" s="664" t="s">
        <v>18</v>
      </c>
      <c r="J559" s="664">
        <v>89.6</v>
      </c>
      <c r="K559" s="655">
        <v>89.6</v>
      </c>
    </row>
    <row r="560" spans="2:11" ht="13" thickBot="1" x14ac:dyDescent="0.3">
      <c r="B560" s="666" t="s">
        <v>608</v>
      </c>
      <c r="C560" s="1098"/>
      <c r="D560" s="643" t="s">
        <v>18</v>
      </c>
      <c r="E560" s="643" t="s">
        <v>18</v>
      </c>
      <c r="F560" s="643" t="s">
        <v>18</v>
      </c>
      <c r="G560" s="643">
        <v>-3.2</v>
      </c>
      <c r="H560" s="643">
        <v>-28.3</v>
      </c>
      <c r="I560" s="643">
        <v>20</v>
      </c>
      <c r="J560" s="643" t="s">
        <v>18</v>
      </c>
      <c r="K560" s="656">
        <v>-11.5</v>
      </c>
    </row>
    <row r="561" spans="2:12" ht="13" thickBot="1" x14ac:dyDescent="0.3">
      <c r="B561" s="553" t="s">
        <v>76</v>
      </c>
      <c r="C561" s="1098"/>
      <c r="D561" s="643" t="s">
        <v>18</v>
      </c>
      <c r="E561" s="643" t="s">
        <v>18</v>
      </c>
      <c r="F561" s="643" t="s">
        <v>18</v>
      </c>
      <c r="G561" s="643">
        <v>-3.2</v>
      </c>
      <c r="H561" s="643">
        <v>-28.3</v>
      </c>
      <c r="I561" s="643">
        <v>20</v>
      </c>
      <c r="J561" s="643">
        <v>89.6</v>
      </c>
      <c r="K561" s="659">
        <v>78.099999999999994</v>
      </c>
    </row>
    <row r="562" spans="2:12" ht="16" thickBot="1" x14ac:dyDescent="0.3">
      <c r="B562" s="650" t="s">
        <v>357</v>
      </c>
      <c r="C562" s="647"/>
      <c r="D562" s="643" t="s">
        <v>18</v>
      </c>
      <c r="E562" s="643">
        <v>8.3000000000000007</v>
      </c>
      <c r="F562" s="643" t="s">
        <v>18</v>
      </c>
      <c r="G562" s="643" t="s">
        <v>18</v>
      </c>
      <c r="H562" s="643" t="s">
        <v>18</v>
      </c>
      <c r="I562" s="643" t="s">
        <v>18</v>
      </c>
      <c r="J562" s="643">
        <v>-8.3000000000000007</v>
      </c>
      <c r="K562" s="655" t="s">
        <v>18</v>
      </c>
    </row>
    <row r="563" spans="2:12" ht="16" thickBot="1" x14ac:dyDescent="0.3">
      <c r="B563" s="546" t="s">
        <v>606</v>
      </c>
      <c r="C563" s="647"/>
      <c r="D563" s="640" t="s">
        <v>591</v>
      </c>
      <c r="E563" s="640">
        <v>627.6</v>
      </c>
      <c r="F563" s="640">
        <v>-12.9</v>
      </c>
      <c r="G563" s="640">
        <v>-25.3</v>
      </c>
      <c r="H563" s="640">
        <v>-7.8</v>
      </c>
      <c r="I563" s="640">
        <v>79.900000000000006</v>
      </c>
      <c r="J563" s="640">
        <v>490.7</v>
      </c>
      <c r="K563" s="655" t="s">
        <v>607</v>
      </c>
    </row>
    <row r="564" spans="2:12" ht="15.5" x14ac:dyDescent="0.25">
      <c r="C564" s="647"/>
    </row>
    <row r="565" spans="2:12" ht="36" x14ac:dyDescent="0.35">
      <c r="B565" s="566" t="s">
        <v>612</v>
      </c>
    </row>
    <row r="566" spans="2:12" x14ac:dyDescent="0.35">
      <c r="B566" s="566"/>
    </row>
    <row r="567" spans="2:12" x14ac:dyDescent="0.35">
      <c r="B567" s="566"/>
    </row>
    <row r="568" spans="2:12" ht="43.5" x14ac:dyDescent="0.35">
      <c r="B568" s="510" t="s">
        <v>722</v>
      </c>
    </row>
    <row r="569" spans="2:12" ht="12.75" customHeight="1" x14ac:dyDescent="0.35">
      <c r="B569" s="1043"/>
      <c r="D569" s="1031" t="s">
        <v>42</v>
      </c>
      <c r="E569" s="1022" t="s">
        <v>43</v>
      </c>
      <c r="F569" s="1022" t="s">
        <v>44</v>
      </c>
      <c r="G569" s="1022"/>
      <c r="H569" s="1022"/>
      <c r="I569" s="1022" t="s">
        <v>560</v>
      </c>
      <c r="J569" s="1022" t="s">
        <v>128</v>
      </c>
      <c r="K569" s="1022" t="s">
        <v>519</v>
      </c>
      <c r="L569" s="545"/>
    </row>
    <row r="570" spans="2:12" ht="15" thickBot="1" x14ac:dyDescent="0.4">
      <c r="B570" s="1043"/>
      <c r="D570" s="1031"/>
      <c r="E570" s="1022"/>
      <c r="F570" s="1054"/>
      <c r="G570" s="1054"/>
      <c r="H570" s="1054"/>
      <c r="I570" s="1022"/>
      <c r="J570" s="1022"/>
      <c r="K570" s="1022"/>
      <c r="L570" s="545"/>
    </row>
    <row r="571" spans="2:12" ht="44.25" customHeight="1" x14ac:dyDescent="0.35">
      <c r="B571" s="1043"/>
      <c r="D571" s="1031"/>
      <c r="E571" s="1022"/>
      <c r="F571" s="670" t="s">
        <v>622</v>
      </c>
      <c r="G571" s="1033" t="s">
        <v>389</v>
      </c>
      <c r="H571" s="670" t="s">
        <v>523</v>
      </c>
      <c r="I571" s="1022"/>
      <c r="J571" s="1022"/>
      <c r="K571" s="1022"/>
      <c r="L571" s="545"/>
    </row>
    <row r="572" spans="2:12" x14ac:dyDescent="0.35">
      <c r="B572" s="1043"/>
      <c r="D572" s="1031"/>
      <c r="E572" s="1022"/>
      <c r="F572" s="671"/>
      <c r="G572" s="1034"/>
      <c r="H572" s="671"/>
      <c r="I572" s="1022"/>
      <c r="J572" s="1022"/>
      <c r="K572" s="1022"/>
      <c r="L572" s="545"/>
    </row>
    <row r="573" spans="2:12" ht="15" thickBot="1" x14ac:dyDescent="0.4">
      <c r="B573" s="546" t="s">
        <v>588</v>
      </c>
      <c r="D573" s="693">
        <v>2239.3000000000002</v>
      </c>
      <c r="E573" s="548">
        <v>628.20000000000005</v>
      </c>
      <c r="F573" s="548">
        <v>-12.9</v>
      </c>
      <c r="G573" s="676">
        <v>-32.799999999999997</v>
      </c>
      <c r="H573" s="676">
        <v>1.5</v>
      </c>
      <c r="I573" s="676">
        <v>75.8</v>
      </c>
      <c r="J573" s="548">
        <v>584.4</v>
      </c>
      <c r="K573" s="654" t="s">
        <v>532</v>
      </c>
      <c r="L573" s="545"/>
    </row>
    <row r="574" spans="2:12" ht="12.75" customHeight="1" x14ac:dyDescent="0.35">
      <c r="B574" s="549" t="s">
        <v>527</v>
      </c>
      <c r="D574" s="1055" t="s">
        <v>18</v>
      </c>
      <c r="E574" s="673" t="s">
        <v>18</v>
      </c>
      <c r="F574" s="673" t="s">
        <v>18</v>
      </c>
      <c r="G574" s="683" t="s">
        <v>18</v>
      </c>
      <c r="H574" s="683" t="s">
        <v>18</v>
      </c>
      <c r="I574" s="683" t="s">
        <v>18</v>
      </c>
      <c r="J574" s="567">
        <v>2.8</v>
      </c>
      <c r="K574" s="658">
        <v>2.8</v>
      </c>
      <c r="L574" s="682"/>
    </row>
    <row r="575" spans="2:12" ht="13.5" customHeight="1" thickBot="1" x14ac:dyDescent="0.4">
      <c r="B575" s="551" t="s">
        <v>589</v>
      </c>
      <c r="D575" s="1051"/>
      <c r="E575" s="674"/>
      <c r="F575" s="674"/>
      <c r="G575" s="684"/>
      <c r="H575" s="684"/>
      <c r="I575" s="684"/>
      <c r="J575" s="569"/>
      <c r="K575" s="655"/>
      <c r="L575" s="682"/>
    </row>
    <row r="576" spans="2:12" ht="15" thickBot="1" x14ac:dyDescent="0.4">
      <c r="B576" s="553" t="s">
        <v>590</v>
      </c>
      <c r="D576" s="548" t="s">
        <v>591</v>
      </c>
      <c r="E576" s="548">
        <v>628.20000000000005</v>
      </c>
      <c r="F576" s="548">
        <v>-12.9</v>
      </c>
      <c r="G576" s="676">
        <v>-32.799999999999997</v>
      </c>
      <c r="H576" s="676">
        <v>1.5</v>
      </c>
      <c r="I576" s="676">
        <v>75.8</v>
      </c>
      <c r="J576" s="548">
        <v>587.20000000000005</v>
      </c>
      <c r="K576" s="656" t="s">
        <v>592</v>
      </c>
      <c r="L576" s="545"/>
    </row>
    <row r="577" spans="2:12" ht="15" thickBot="1" x14ac:dyDescent="0.4">
      <c r="B577" s="648" t="s">
        <v>176</v>
      </c>
      <c r="D577" s="657" t="s">
        <v>18</v>
      </c>
      <c r="E577" s="657" t="s">
        <v>18</v>
      </c>
      <c r="F577" s="657" t="s">
        <v>18</v>
      </c>
      <c r="G577" s="657" t="s">
        <v>18</v>
      </c>
      <c r="H577" s="657" t="s">
        <v>18</v>
      </c>
      <c r="I577" s="657" t="s">
        <v>18</v>
      </c>
      <c r="J577" s="657">
        <v>98.7</v>
      </c>
      <c r="K577" s="658">
        <v>98.7</v>
      </c>
      <c r="L577" s="545"/>
    </row>
    <row r="578" spans="2:12" x14ac:dyDescent="0.35">
      <c r="B578" s="549" t="s">
        <v>354</v>
      </c>
      <c r="D578" s="1105" t="s">
        <v>18</v>
      </c>
      <c r="E578" s="681" t="s">
        <v>18</v>
      </c>
      <c r="F578" s="681">
        <v>0.7</v>
      </c>
      <c r="G578" s="681">
        <v>-11.6</v>
      </c>
      <c r="H578" s="681">
        <v>-9.5</v>
      </c>
      <c r="I578" s="681">
        <v>7.4</v>
      </c>
      <c r="J578" s="680" t="s">
        <v>18</v>
      </c>
      <c r="K578" s="700">
        <v>-13</v>
      </c>
      <c r="L578" s="570"/>
    </row>
    <row r="579" spans="2:12" ht="15" thickBot="1" x14ac:dyDescent="0.4">
      <c r="B579" s="551" t="s">
        <v>355</v>
      </c>
      <c r="D579" s="1051"/>
      <c r="E579" s="674"/>
      <c r="F579" s="674"/>
      <c r="G579" s="674"/>
      <c r="H579" s="674"/>
      <c r="I579" s="674"/>
      <c r="J579" s="569"/>
      <c r="K579" s="655"/>
      <c r="L579" s="570"/>
    </row>
    <row r="580" spans="2:12" ht="15" thickBot="1" x14ac:dyDescent="0.4">
      <c r="B580" s="551" t="s">
        <v>76</v>
      </c>
      <c r="D580" s="674" t="s">
        <v>18</v>
      </c>
      <c r="E580" s="674" t="s">
        <v>18</v>
      </c>
      <c r="F580" s="674">
        <v>0.7</v>
      </c>
      <c r="G580" s="674">
        <v>-11.6</v>
      </c>
      <c r="H580" s="674">
        <v>-9.5</v>
      </c>
      <c r="I580" s="674">
        <v>7.4</v>
      </c>
      <c r="J580" s="674">
        <v>98.7</v>
      </c>
      <c r="K580" s="659">
        <v>85.7</v>
      </c>
      <c r="L580" s="545"/>
    </row>
    <row r="581" spans="2:12" ht="15" thickBot="1" x14ac:dyDescent="0.4">
      <c r="B581" s="649" t="s">
        <v>604</v>
      </c>
      <c r="D581" s="660" t="s">
        <v>18</v>
      </c>
      <c r="E581" s="660" t="s">
        <v>18</v>
      </c>
      <c r="F581" s="660" t="s">
        <v>18</v>
      </c>
      <c r="G581" s="660" t="s">
        <v>18</v>
      </c>
      <c r="H581" s="660" t="s">
        <v>18</v>
      </c>
      <c r="I581" s="660" t="s">
        <v>18</v>
      </c>
      <c r="J581" s="660">
        <v>-67.2</v>
      </c>
      <c r="K581" s="655">
        <v>-67.2</v>
      </c>
      <c r="L581" s="677"/>
    </row>
    <row r="582" spans="2:12" ht="15" thickBot="1" x14ac:dyDescent="0.4">
      <c r="B582" s="650" t="s">
        <v>357</v>
      </c>
      <c r="D582" s="674" t="s">
        <v>18</v>
      </c>
      <c r="E582" s="674">
        <v>153.19999999999999</v>
      </c>
      <c r="F582" s="674" t="s">
        <v>18</v>
      </c>
      <c r="G582" s="674" t="s">
        <v>18</v>
      </c>
      <c r="H582" s="674" t="s">
        <v>18</v>
      </c>
      <c r="I582" s="674" t="s">
        <v>18</v>
      </c>
      <c r="J582" s="674">
        <v>-153.19999999999999</v>
      </c>
      <c r="K582" s="655" t="s">
        <v>18</v>
      </c>
      <c r="L582" s="545"/>
    </row>
    <row r="583" spans="2:12" ht="15" thickBot="1" x14ac:dyDescent="0.4">
      <c r="B583" s="546" t="s">
        <v>623</v>
      </c>
      <c r="D583" s="548" t="s">
        <v>591</v>
      </c>
      <c r="E583" s="548">
        <v>781.4</v>
      </c>
      <c r="F583" s="548">
        <v>-12.2</v>
      </c>
      <c r="G583" s="548">
        <v>-44.4</v>
      </c>
      <c r="H583" s="696">
        <v>-8</v>
      </c>
      <c r="I583" s="548">
        <v>83.2</v>
      </c>
      <c r="J583" s="548">
        <v>465.5</v>
      </c>
      <c r="K583" s="655" t="s">
        <v>617</v>
      </c>
      <c r="L583" s="545"/>
    </row>
    <row r="584" spans="2:12" ht="15" thickBot="1" x14ac:dyDescent="0.4">
      <c r="B584" s="561"/>
      <c r="D584" s="662"/>
      <c r="E584" s="662"/>
      <c r="F584" s="662"/>
      <c r="G584" s="662"/>
      <c r="H584" s="662"/>
      <c r="I584" s="662"/>
      <c r="J584" s="662"/>
      <c r="K584" s="663"/>
      <c r="L584" s="545"/>
    </row>
    <row r="585" spans="2:12" ht="15" thickBot="1" x14ac:dyDescent="0.4">
      <c r="B585" s="555" t="s">
        <v>595</v>
      </c>
      <c r="D585" s="563" t="s">
        <v>591</v>
      </c>
      <c r="E585" s="563">
        <v>619.29999999999995</v>
      </c>
      <c r="F585" s="563">
        <v>-12.9</v>
      </c>
      <c r="G585" s="563">
        <v>-22.1</v>
      </c>
      <c r="H585" s="563">
        <v>20.5</v>
      </c>
      <c r="I585" s="563">
        <v>59.9</v>
      </c>
      <c r="J585" s="563">
        <v>409.4</v>
      </c>
      <c r="K585" s="655" t="s">
        <v>530</v>
      </c>
      <c r="L585" s="545"/>
    </row>
    <row r="586" spans="2:12" ht="15" thickBot="1" x14ac:dyDescent="0.4">
      <c r="B586" s="648" t="s">
        <v>176</v>
      </c>
      <c r="D586" s="664" t="s">
        <v>18</v>
      </c>
      <c r="E586" s="664" t="s">
        <v>18</v>
      </c>
      <c r="F586" s="664" t="s">
        <v>18</v>
      </c>
      <c r="G586" s="664" t="s">
        <v>18</v>
      </c>
      <c r="H586" s="664" t="s">
        <v>18</v>
      </c>
      <c r="I586" s="664" t="s">
        <v>18</v>
      </c>
      <c r="J586" s="664">
        <v>194.3</v>
      </c>
      <c r="K586" s="655">
        <v>194.3</v>
      </c>
      <c r="L586" s="545"/>
    </row>
    <row r="587" spans="2:12" x14ac:dyDescent="0.35">
      <c r="B587" s="549" t="s">
        <v>354</v>
      </c>
      <c r="D587" s="1104" t="s">
        <v>18</v>
      </c>
      <c r="E587" s="679" t="s">
        <v>18</v>
      </c>
      <c r="F587" s="679" t="s">
        <v>18</v>
      </c>
      <c r="G587" s="679">
        <v>-3.2</v>
      </c>
      <c r="H587" s="697">
        <v>-15</v>
      </c>
      <c r="I587" s="679">
        <v>12.9</v>
      </c>
      <c r="J587" s="678" t="s">
        <v>18</v>
      </c>
      <c r="K587" s="658">
        <v>-5.3</v>
      </c>
      <c r="L587" s="570"/>
    </row>
    <row r="588" spans="2:12" ht="15" thickBot="1" x14ac:dyDescent="0.4">
      <c r="B588" s="551" t="s">
        <v>355</v>
      </c>
      <c r="D588" s="1049"/>
      <c r="E588" s="672"/>
      <c r="F588" s="672"/>
      <c r="G588" s="672"/>
      <c r="H588" s="672"/>
      <c r="I588" s="672"/>
      <c r="J588" s="576"/>
      <c r="K588" s="655"/>
      <c r="L588" s="570"/>
    </row>
    <row r="589" spans="2:12" ht="15" thickBot="1" x14ac:dyDescent="0.4">
      <c r="B589" s="553" t="s">
        <v>76</v>
      </c>
      <c r="D589" s="672" t="s">
        <v>18</v>
      </c>
      <c r="E589" s="672" t="s">
        <v>18</v>
      </c>
      <c r="F589" s="672" t="s">
        <v>18</v>
      </c>
      <c r="G589" s="672">
        <v>-3.2</v>
      </c>
      <c r="H589" s="698">
        <v>-15</v>
      </c>
      <c r="I589" s="672">
        <v>12.9</v>
      </c>
      <c r="J589" s="672">
        <v>194.3</v>
      </c>
      <c r="K589" s="699">
        <v>189</v>
      </c>
      <c r="L589" s="545"/>
    </row>
    <row r="590" spans="2:12" ht="15" thickBot="1" x14ac:dyDescent="0.4">
      <c r="B590" s="650" t="s">
        <v>357</v>
      </c>
      <c r="D590" s="672" t="s">
        <v>18</v>
      </c>
      <c r="E590" s="672">
        <v>8.9</v>
      </c>
      <c r="F590" s="672" t="s">
        <v>18</v>
      </c>
      <c r="G590" s="672" t="s">
        <v>18</v>
      </c>
      <c r="H590" s="672" t="s">
        <v>18</v>
      </c>
      <c r="I590" s="672" t="s">
        <v>18</v>
      </c>
      <c r="J590" s="672">
        <v>-8.9</v>
      </c>
      <c r="K590" s="655" t="s">
        <v>18</v>
      </c>
      <c r="L590" s="545"/>
    </row>
    <row r="591" spans="2:12" ht="15" thickBot="1" x14ac:dyDescent="0.4">
      <c r="B591" s="546" t="s">
        <v>624</v>
      </c>
      <c r="D591" s="640" t="s">
        <v>591</v>
      </c>
      <c r="E591" s="640">
        <v>628.20000000000005</v>
      </c>
      <c r="F591" s="640">
        <v>-12.9</v>
      </c>
      <c r="G591" s="640">
        <v>-25.3</v>
      </c>
      <c r="H591" s="640">
        <v>5.5</v>
      </c>
      <c r="I591" s="640">
        <v>72.8</v>
      </c>
      <c r="J591" s="640">
        <v>594.79999999999995</v>
      </c>
      <c r="K591" s="655" t="s">
        <v>625</v>
      </c>
      <c r="L591" s="545"/>
    </row>
    <row r="594" spans="2:11" ht="43.5" x14ac:dyDescent="0.35">
      <c r="B594" s="510" t="s">
        <v>723</v>
      </c>
    </row>
    <row r="595" spans="2:11" ht="36" customHeight="1" x14ac:dyDescent="0.35">
      <c r="B595" s="1043"/>
      <c r="D595" s="1031" t="s">
        <v>42</v>
      </c>
      <c r="E595" s="1022" t="s">
        <v>43</v>
      </c>
      <c r="F595" s="1022" t="s">
        <v>44</v>
      </c>
      <c r="G595" s="1022"/>
      <c r="H595" s="1022"/>
      <c r="I595" s="1022" t="s">
        <v>560</v>
      </c>
      <c r="J595" s="1022" t="s">
        <v>128</v>
      </c>
      <c r="K595" s="1022" t="s">
        <v>519</v>
      </c>
    </row>
    <row r="596" spans="2:11" ht="15" thickBot="1" x14ac:dyDescent="0.4">
      <c r="B596" s="1043"/>
      <c r="D596" s="1031"/>
      <c r="E596" s="1022"/>
      <c r="F596" s="1054"/>
      <c r="G596" s="1054"/>
      <c r="H596" s="1054"/>
      <c r="I596" s="1022"/>
      <c r="J596" s="1022"/>
      <c r="K596" s="1022"/>
    </row>
    <row r="597" spans="2:11" ht="36" x14ac:dyDescent="0.35">
      <c r="B597" s="1043"/>
      <c r="D597" s="1031"/>
      <c r="E597" s="1022"/>
      <c r="F597" s="691" t="s">
        <v>622</v>
      </c>
      <c r="G597" s="691" t="s">
        <v>521</v>
      </c>
      <c r="H597" s="691" t="s">
        <v>523</v>
      </c>
      <c r="I597" s="1022"/>
      <c r="J597" s="1022"/>
      <c r="K597" s="1022"/>
    </row>
    <row r="598" spans="2:11" x14ac:dyDescent="0.35">
      <c r="B598" s="1043"/>
      <c r="D598" s="1031"/>
      <c r="E598" s="1022"/>
      <c r="F598" s="692"/>
      <c r="G598" s="690" t="s">
        <v>522</v>
      </c>
      <c r="H598" s="692"/>
      <c r="I598" s="1022"/>
      <c r="J598" s="1022"/>
      <c r="K598" s="1022"/>
    </row>
    <row r="599" spans="2:11" ht="15" thickBot="1" x14ac:dyDescent="0.4">
      <c r="B599" s="546" t="s">
        <v>588</v>
      </c>
      <c r="D599" s="693">
        <v>2239.3000000000002</v>
      </c>
      <c r="E599" s="548">
        <v>628.20000000000005</v>
      </c>
      <c r="F599" s="548">
        <v>-12.9</v>
      </c>
      <c r="G599" s="676">
        <v>-32.799999999999997</v>
      </c>
      <c r="H599" s="676">
        <v>1.5</v>
      </c>
      <c r="I599" s="676">
        <v>75.8</v>
      </c>
      <c r="J599" s="548">
        <v>584.4</v>
      </c>
      <c r="K599" s="707">
        <v>3483.5</v>
      </c>
    </row>
    <row r="600" spans="2:11" ht="15" thickBot="1" x14ac:dyDescent="0.4">
      <c r="B600" s="665" t="s">
        <v>609</v>
      </c>
      <c r="D600" s="689" t="s">
        <v>18</v>
      </c>
      <c r="E600" s="689" t="s">
        <v>18</v>
      </c>
      <c r="F600" s="689" t="s">
        <v>18</v>
      </c>
      <c r="G600" s="683" t="s">
        <v>18</v>
      </c>
      <c r="H600" s="683" t="s">
        <v>18</v>
      </c>
      <c r="I600" s="683" t="s">
        <v>18</v>
      </c>
      <c r="J600" s="567">
        <v>2.8</v>
      </c>
      <c r="K600" s="708">
        <v>2.8</v>
      </c>
    </row>
    <row r="601" spans="2:11" ht="15" thickBot="1" x14ac:dyDescent="0.4">
      <c r="B601" s="553" t="s">
        <v>590</v>
      </c>
      <c r="D601" s="548" t="s">
        <v>591</v>
      </c>
      <c r="E601" s="548">
        <v>628.20000000000005</v>
      </c>
      <c r="F601" s="548">
        <v>-12.9</v>
      </c>
      <c r="G601" s="676">
        <v>-32.799999999999997</v>
      </c>
      <c r="H601" s="676">
        <v>1.5</v>
      </c>
      <c r="I601" s="676">
        <v>75.8</v>
      </c>
      <c r="J601" s="548">
        <v>587.20000000000005</v>
      </c>
      <c r="K601" s="709">
        <v>3486.3</v>
      </c>
    </row>
    <row r="602" spans="2:11" ht="15" thickBot="1" x14ac:dyDescent="0.4">
      <c r="B602" s="648" t="s">
        <v>176</v>
      </c>
      <c r="D602" s="657" t="s">
        <v>18</v>
      </c>
      <c r="E602" s="657" t="s">
        <v>18</v>
      </c>
      <c r="F602" s="657" t="s">
        <v>18</v>
      </c>
      <c r="G602" s="657" t="s">
        <v>18</v>
      </c>
      <c r="H602" s="657" t="s">
        <v>18</v>
      </c>
      <c r="I602" s="657" t="s">
        <v>18</v>
      </c>
      <c r="J602" s="701">
        <v>36</v>
      </c>
      <c r="K602" s="708">
        <v>36</v>
      </c>
    </row>
    <row r="603" spans="2:11" ht="15" thickBot="1" x14ac:dyDescent="0.4">
      <c r="B603" s="549" t="s">
        <v>354</v>
      </c>
      <c r="D603" s="687" t="s">
        <v>18</v>
      </c>
      <c r="E603" s="687" t="s">
        <v>18</v>
      </c>
      <c r="F603" s="687">
        <v>0.7</v>
      </c>
      <c r="G603" s="687">
        <v>-42.2</v>
      </c>
      <c r="H603" s="702">
        <v>8</v>
      </c>
      <c r="I603" s="687">
        <v>1.7</v>
      </c>
      <c r="J603" s="680" t="s">
        <v>18</v>
      </c>
      <c r="K603" s="708">
        <v>-31.8</v>
      </c>
    </row>
    <row r="604" spans="2:11" ht="15" thickBot="1" x14ac:dyDescent="0.4">
      <c r="B604" s="551" t="s">
        <v>76</v>
      </c>
      <c r="D604" s="688" t="s">
        <v>18</v>
      </c>
      <c r="E604" s="688" t="s">
        <v>18</v>
      </c>
      <c r="F604" s="688">
        <v>0.7</v>
      </c>
      <c r="G604" s="688">
        <v>-42.2</v>
      </c>
      <c r="H604" s="703">
        <v>8</v>
      </c>
      <c r="I604" s="688">
        <v>1.7</v>
      </c>
      <c r="J604" s="703">
        <v>36</v>
      </c>
      <c r="K604" s="710">
        <v>4.2</v>
      </c>
    </row>
    <row r="605" spans="2:11" ht="15" thickBot="1" x14ac:dyDescent="0.4">
      <c r="B605" s="649" t="s">
        <v>604</v>
      </c>
      <c r="D605" s="660" t="s">
        <v>18</v>
      </c>
      <c r="E605" s="660" t="s">
        <v>18</v>
      </c>
      <c r="F605" s="660" t="s">
        <v>18</v>
      </c>
      <c r="G605" s="660" t="s">
        <v>18</v>
      </c>
      <c r="H605" s="660" t="s">
        <v>18</v>
      </c>
      <c r="I605" s="660" t="s">
        <v>18</v>
      </c>
      <c r="J605" s="660">
        <v>-67.2</v>
      </c>
      <c r="K605" s="711">
        <v>-67.2</v>
      </c>
    </row>
    <row r="606" spans="2:11" ht="15" thickBot="1" x14ac:dyDescent="0.4">
      <c r="B606" s="650" t="s">
        <v>357</v>
      </c>
      <c r="D606" s="688" t="s">
        <v>18</v>
      </c>
      <c r="E606" s="688">
        <v>153.19999999999999</v>
      </c>
      <c r="F606" s="688" t="s">
        <v>18</v>
      </c>
      <c r="G606" s="688" t="s">
        <v>18</v>
      </c>
      <c r="H606" s="688" t="s">
        <v>18</v>
      </c>
      <c r="I606" s="688" t="s">
        <v>18</v>
      </c>
      <c r="J606" s="688">
        <v>-153.19999999999999</v>
      </c>
      <c r="K606" s="711" t="s">
        <v>18</v>
      </c>
    </row>
    <row r="607" spans="2:11" ht="15" thickBot="1" x14ac:dyDescent="0.4">
      <c r="B607" s="546" t="s">
        <v>632</v>
      </c>
      <c r="D607" s="548" t="s">
        <v>591</v>
      </c>
      <c r="E607" s="548">
        <v>781.4</v>
      </c>
      <c r="F607" s="548">
        <v>-12.2</v>
      </c>
      <c r="G607" s="696">
        <v>-75</v>
      </c>
      <c r="H607" s="696">
        <v>9.5</v>
      </c>
      <c r="I607" s="548">
        <v>77.5</v>
      </c>
      <c r="J607" s="548">
        <v>402.8</v>
      </c>
      <c r="K607" s="709">
        <v>3423.3</v>
      </c>
    </row>
    <row r="608" spans="2:11" ht="15" thickBot="1" x14ac:dyDescent="0.4">
      <c r="B608" s="561"/>
      <c r="D608" s="662"/>
      <c r="E608" s="662"/>
      <c r="F608" s="662"/>
      <c r="G608" s="662"/>
      <c r="H608" s="662"/>
      <c r="I608" s="662"/>
      <c r="J608" s="662"/>
      <c r="K608" s="712"/>
    </row>
    <row r="609" spans="2:11" ht="15" thickBot="1" x14ac:dyDescent="0.4">
      <c r="B609" s="555" t="s">
        <v>631</v>
      </c>
      <c r="D609" s="563" t="s">
        <v>591</v>
      </c>
      <c r="E609" s="563">
        <v>619.29999999999995</v>
      </c>
      <c r="F609" s="563"/>
      <c r="G609" s="563">
        <v>-22.1</v>
      </c>
      <c r="H609" s="563">
        <v>20.5</v>
      </c>
      <c r="I609" s="563">
        <v>59.9</v>
      </c>
      <c r="J609" s="563">
        <v>400.3</v>
      </c>
      <c r="K609" s="711">
        <v>3317.2</v>
      </c>
    </row>
    <row r="610" spans="2:11" ht="15" thickBot="1" x14ac:dyDescent="0.4">
      <c r="B610" s="665" t="s">
        <v>609</v>
      </c>
      <c r="D610" s="665"/>
      <c r="E610" s="665"/>
      <c r="F610" s="704">
        <v>-12.9</v>
      </c>
      <c r="G610" s="665"/>
      <c r="H610" s="665"/>
      <c r="I610" s="665"/>
      <c r="J610" s="704">
        <v>9.1</v>
      </c>
      <c r="K610" s="711">
        <v>-3.8</v>
      </c>
    </row>
    <row r="611" spans="2:11" ht="15" thickBot="1" x14ac:dyDescent="0.4">
      <c r="B611" s="555" t="s">
        <v>630</v>
      </c>
      <c r="D611" s="563" t="s">
        <v>591</v>
      </c>
      <c r="E611" s="563">
        <v>619.29999999999995</v>
      </c>
      <c r="F611" s="563">
        <v>-12.9</v>
      </c>
      <c r="G611" s="563">
        <v>-22.1</v>
      </c>
      <c r="H611" s="563">
        <v>20.5</v>
      </c>
      <c r="I611" s="563">
        <v>59.9</v>
      </c>
      <c r="J611" s="563">
        <v>409.4</v>
      </c>
      <c r="K611" s="711">
        <v>3313.4</v>
      </c>
    </row>
    <row r="612" spans="2:11" ht="15" thickBot="1" x14ac:dyDescent="0.4">
      <c r="B612" s="648" t="s">
        <v>176</v>
      </c>
      <c r="D612" s="664" t="s">
        <v>18</v>
      </c>
      <c r="E612" s="664" t="s">
        <v>18</v>
      </c>
      <c r="F612" s="664" t="s">
        <v>18</v>
      </c>
      <c r="G612" s="664" t="s">
        <v>18</v>
      </c>
      <c r="H612" s="664" t="s">
        <v>18</v>
      </c>
      <c r="I612" s="664" t="s">
        <v>18</v>
      </c>
      <c r="J612" s="664">
        <v>183.9</v>
      </c>
      <c r="K612" s="711">
        <v>183.9</v>
      </c>
    </row>
    <row r="613" spans="2:11" x14ac:dyDescent="0.35">
      <c r="B613" s="549" t="s">
        <v>354</v>
      </c>
      <c r="D613" s="1104" t="s">
        <v>18</v>
      </c>
      <c r="E613" s="685" t="s">
        <v>18</v>
      </c>
      <c r="F613" s="685" t="s">
        <v>18</v>
      </c>
      <c r="G613" s="685">
        <v>-10.7</v>
      </c>
      <c r="H613" s="697">
        <v>-19</v>
      </c>
      <c r="I613" s="685">
        <v>16.5</v>
      </c>
      <c r="J613" s="678" t="s">
        <v>18</v>
      </c>
      <c r="K613" s="708">
        <v>-13.2</v>
      </c>
    </row>
    <row r="614" spans="2:11" ht="15" thickBot="1" x14ac:dyDescent="0.4">
      <c r="B614" s="551" t="s">
        <v>355</v>
      </c>
      <c r="D614" s="1049"/>
      <c r="E614" s="686"/>
      <c r="F614" s="686"/>
      <c r="G614" s="686"/>
      <c r="H614" s="686"/>
      <c r="I614" s="686"/>
      <c r="J614" s="576"/>
      <c r="K614" s="711"/>
    </row>
    <row r="615" spans="2:11" ht="15" thickBot="1" x14ac:dyDescent="0.4">
      <c r="B615" s="553" t="s">
        <v>76</v>
      </c>
      <c r="D615" s="686" t="s">
        <v>18</v>
      </c>
      <c r="E615" s="686" t="s">
        <v>18</v>
      </c>
      <c r="F615" s="686" t="s">
        <v>18</v>
      </c>
      <c r="G615" s="686">
        <v>-10.7</v>
      </c>
      <c r="H615" s="698">
        <v>-19</v>
      </c>
      <c r="I615" s="686">
        <v>16.5</v>
      </c>
      <c r="J615" s="686">
        <v>183.9</v>
      </c>
      <c r="K615" s="710">
        <v>170.7</v>
      </c>
    </row>
    <row r="616" spans="2:11" ht="15" thickBot="1" x14ac:dyDescent="0.4">
      <c r="B616" s="650" t="s">
        <v>357</v>
      </c>
      <c r="D616" s="686" t="s">
        <v>18</v>
      </c>
      <c r="E616" s="686">
        <v>8.9</v>
      </c>
      <c r="F616" s="686" t="s">
        <v>18</v>
      </c>
      <c r="G616" s="686" t="s">
        <v>18</v>
      </c>
      <c r="H616" s="686" t="s">
        <v>18</v>
      </c>
      <c r="I616" s="686">
        <v>-0.6</v>
      </c>
      <c r="J616" s="686">
        <v>-8.9</v>
      </c>
      <c r="K616" s="711">
        <v>-0.6</v>
      </c>
    </row>
    <row r="617" spans="2:11" ht="15" thickBot="1" x14ac:dyDescent="0.4">
      <c r="B617" s="546" t="s">
        <v>588</v>
      </c>
      <c r="D617" s="640" t="s">
        <v>591</v>
      </c>
      <c r="E617" s="640">
        <v>628.20000000000005</v>
      </c>
      <c r="F617" s="640">
        <v>-12.9</v>
      </c>
      <c r="G617" s="640">
        <v>-32.799999999999997</v>
      </c>
      <c r="H617" s="640">
        <v>1.5</v>
      </c>
      <c r="I617" s="640">
        <v>75.8</v>
      </c>
      <c r="J617" s="640">
        <v>584.4</v>
      </c>
      <c r="K617" s="711">
        <v>3483.5</v>
      </c>
    </row>
    <row r="620" spans="2:11" ht="43.5" x14ac:dyDescent="0.35">
      <c r="B620" s="510" t="s">
        <v>724</v>
      </c>
    </row>
    <row r="621" spans="2:11" ht="36" customHeight="1" x14ac:dyDescent="0.35">
      <c r="B621" s="1043"/>
      <c r="D621" s="1031" t="s">
        <v>42</v>
      </c>
      <c r="E621" s="1022" t="s">
        <v>43</v>
      </c>
      <c r="F621" s="1022" t="s">
        <v>44</v>
      </c>
      <c r="G621" s="1022"/>
      <c r="H621" s="1022"/>
      <c r="I621" s="1022" t="s">
        <v>560</v>
      </c>
      <c r="J621" s="1022" t="s">
        <v>128</v>
      </c>
      <c r="K621" s="1022" t="s">
        <v>519</v>
      </c>
    </row>
    <row r="622" spans="2:11" ht="15" thickBot="1" x14ac:dyDescent="0.4">
      <c r="B622" s="1043"/>
      <c r="D622" s="1031"/>
      <c r="E622" s="1022"/>
      <c r="F622" s="1054"/>
      <c r="G622" s="1054"/>
      <c r="H622" s="1054"/>
      <c r="I622" s="1022"/>
      <c r="J622" s="1022"/>
      <c r="K622" s="1022"/>
    </row>
    <row r="623" spans="2:11" ht="36" x14ac:dyDescent="0.35">
      <c r="B623" s="1043"/>
      <c r="D623" s="1031"/>
      <c r="E623" s="1022"/>
      <c r="F623" s="719" t="s">
        <v>622</v>
      </c>
      <c r="G623" s="719" t="s">
        <v>521</v>
      </c>
      <c r="H623" s="719" t="s">
        <v>523</v>
      </c>
      <c r="I623" s="1022"/>
      <c r="J623" s="1022"/>
      <c r="K623" s="1022"/>
    </row>
    <row r="624" spans="2:11" x14ac:dyDescent="0.35">
      <c r="B624" s="1043"/>
      <c r="D624" s="1031"/>
      <c r="E624" s="1022"/>
      <c r="F624" s="720"/>
      <c r="G624" s="714" t="s">
        <v>522</v>
      </c>
      <c r="H624" s="720"/>
      <c r="I624" s="1022"/>
      <c r="J624" s="1022"/>
      <c r="K624" s="1022"/>
    </row>
    <row r="625" spans="2:11" ht="15" thickBot="1" x14ac:dyDescent="0.4">
      <c r="B625" s="546" t="s">
        <v>636</v>
      </c>
      <c r="D625" s="693">
        <v>2239.3000000000002</v>
      </c>
      <c r="E625" s="548">
        <v>781.4</v>
      </c>
      <c r="F625" s="548">
        <v>-12.2</v>
      </c>
      <c r="G625" s="722">
        <v>-75</v>
      </c>
      <c r="H625" s="676">
        <v>9.5</v>
      </c>
      <c r="I625" s="676">
        <v>77.5</v>
      </c>
      <c r="J625" s="548">
        <v>402.8</v>
      </c>
      <c r="K625" s="707">
        <v>3423.3</v>
      </c>
    </row>
    <row r="626" spans="2:11" ht="15" thickBot="1" x14ac:dyDescent="0.4">
      <c r="B626" s="648" t="s">
        <v>176</v>
      </c>
      <c r="D626" s="657" t="s">
        <v>18</v>
      </c>
      <c r="E626" s="657" t="s">
        <v>18</v>
      </c>
      <c r="F626" s="657" t="s">
        <v>18</v>
      </c>
      <c r="G626" s="657" t="s">
        <v>18</v>
      </c>
      <c r="H626" s="657" t="s">
        <v>18</v>
      </c>
      <c r="I626" s="657" t="s">
        <v>18</v>
      </c>
      <c r="J626" s="701">
        <v>-114.4</v>
      </c>
      <c r="K626" s="708">
        <v>-144.4</v>
      </c>
    </row>
    <row r="627" spans="2:11" ht="15" thickBot="1" x14ac:dyDescent="0.4">
      <c r="B627" s="549" t="s">
        <v>354</v>
      </c>
      <c r="D627" s="717" t="s">
        <v>18</v>
      </c>
      <c r="E627" s="717" t="s">
        <v>18</v>
      </c>
      <c r="F627" s="717"/>
      <c r="G627" s="717"/>
      <c r="H627" s="702">
        <v>-37.1</v>
      </c>
      <c r="I627" s="702">
        <v>-7</v>
      </c>
      <c r="J627" s="680" t="s">
        <v>18</v>
      </c>
      <c r="K627" s="708">
        <v>-44.1</v>
      </c>
    </row>
    <row r="628" spans="2:11" ht="15" thickBot="1" x14ac:dyDescent="0.4">
      <c r="B628" s="551" t="s">
        <v>76</v>
      </c>
      <c r="D628" s="718" t="s">
        <v>18</v>
      </c>
      <c r="E628" s="718" t="s">
        <v>18</v>
      </c>
      <c r="F628" s="718"/>
      <c r="G628" s="718"/>
      <c r="H628" s="703">
        <v>-37.1</v>
      </c>
      <c r="I628" s="703">
        <v>-7</v>
      </c>
      <c r="J628" s="703">
        <v>-114.4</v>
      </c>
      <c r="K628" s="710">
        <v>-158.5</v>
      </c>
    </row>
    <row r="629" spans="2:11" ht="15" thickBot="1" x14ac:dyDescent="0.4">
      <c r="B629" s="649" t="s">
        <v>604</v>
      </c>
      <c r="D629" s="660" t="s">
        <v>18</v>
      </c>
      <c r="E629" s="660" t="s">
        <v>18</v>
      </c>
      <c r="F629" s="660" t="s">
        <v>18</v>
      </c>
      <c r="G629" s="660" t="s">
        <v>18</v>
      </c>
      <c r="H629" s="660" t="s">
        <v>18</v>
      </c>
      <c r="I629" s="660" t="s">
        <v>18</v>
      </c>
      <c r="J629" s="660"/>
      <c r="K629" s="711"/>
    </row>
    <row r="630" spans="2:11" ht="15" thickBot="1" x14ac:dyDescent="0.4">
      <c r="B630" s="546" t="s">
        <v>637</v>
      </c>
      <c r="D630" s="548" t="s">
        <v>591</v>
      </c>
      <c r="E630" s="548">
        <v>781.4</v>
      </c>
      <c r="F630" s="548">
        <v>-12.2</v>
      </c>
      <c r="G630" s="696">
        <v>-75</v>
      </c>
      <c r="H630" s="696">
        <v>-27.6</v>
      </c>
      <c r="I630" s="548">
        <v>70.5</v>
      </c>
      <c r="J630" s="548">
        <v>288.39999999999998</v>
      </c>
      <c r="K630" s="709">
        <v>3264.8</v>
      </c>
    </row>
    <row r="631" spans="2:11" ht="15" thickBot="1" x14ac:dyDescent="0.4">
      <c r="B631" s="561"/>
      <c r="D631" s="662"/>
      <c r="E631" s="662"/>
      <c r="F631" s="662"/>
      <c r="G631" s="662"/>
      <c r="H631" s="662"/>
      <c r="I631" s="662"/>
      <c r="J631" s="662"/>
      <c r="K631" s="712"/>
    </row>
    <row r="632" spans="2:11" ht="15" thickBot="1" x14ac:dyDescent="0.4">
      <c r="B632" s="555" t="s">
        <v>639</v>
      </c>
      <c r="D632" s="563" t="s">
        <v>591</v>
      </c>
      <c r="E632" s="563">
        <v>628.20000000000005</v>
      </c>
      <c r="F632" s="563"/>
      <c r="G632" s="563">
        <v>-32.799999999999997</v>
      </c>
      <c r="H632" s="563">
        <v>1.5</v>
      </c>
      <c r="I632" s="563">
        <v>75.8</v>
      </c>
      <c r="J632" s="563">
        <v>584.4</v>
      </c>
      <c r="K632" s="711">
        <v>3483.5</v>
      </c>
    </row>
    <row r="633" spans="2:11" ht="15" thickBot="1" x14ac:dyDescent="0.4">
      <c r="B633" s="665" t="s">
        <v>609</v>
      </c>
      <c r="D633" s="665"/>
      <c r="E633" s="665"/>
      <c r="F633" s="704">
        <v>-12.9</v>
      </c>
      <c r="G633" s="665"/>
      <c r="H633" s="665"/>
      <c r="I633" s="665"/>
      <c r="J633" s="704">
        <v>2.8</v>
      </c>
      <c r="K633" s="711">
        <v>2.8</v>
      </c>
    </row>
    <row r="634" spans="2:11" ht="15" thickBot="1" x14ac:dyDescent="0.4">
      <c r="B634" s="555" t="s">
        <v>638</v>
      </c>
      <c r="D634" s="563" t="s">
        <v>591</v>
      </c>
      <c r="E634" s="640">
        <v>628.20000000000005</v>
      </c>
      <c r="F634" s="563">
        <v>-12.9</v>
      </c>
      <c r="G634" s="563">
        <v>-32.799999999999997</v>
      </c>
      <c r="H634" s="563">
        <v>1.5</v>
      </c>
      <c r="I634" s="563">
        <v>75.8</v>
      </c>
      <c r="J634" s="563">
        <v>587.20000000000005</v>
      </c>
      <c r="K634" s="711">
        <v>3486.3</v>
      </c>
    </row>
    <row r="635" spans="2:11" ht="15" thickBot="1" x14ac:dyDescent="0.4">
      <c r="B635" s="648" t="s">
        <v>176</v>
      </c>
      <c r="D635" s="664" t="s">
        <v>18</v>
      </c>
      <c r="E635" s="664" t="s">
        <v>18</v>
      </c>
      <c r="F635" s="664" t="s">
        <v>18</v>
      </c>
      <c r="G635" s="664" t="s">
        <v>18</v>
      </c>
      <c r="H635" s="664" t="s">
        <v>18</v>
      </c>
      <c r="I635" s="664" t="s">
        <v>18</v>
      </c>
      <c r="J635" s="664">
        <v>53.1</v>
      </c>
      <c r="K635" s="711">
        <v>53.1</v>
      </c>
    </row>
    <row r="636" spans="2:11" x14ac:dyDescent="0.35">
      <c r="B636" s="549" t="s">
        <v>354</v>
      </c>
      <c r="D636" s="1104" t="s">
        <v>18</v>
      </c>
      <c r="E636" s="715" t="s">
        <v>18</v>
      </c>
      <c r="F636" s="715" t="s">
        <v>18</v>
      </c>
      <c r="G636" s="715"/>
      <c r="H636" s="697">
        <v>0.3</v>
      </c>
      <c r="I636" s="715">
        <v>-2.6</v>
      </c>
      <c r="J636" s="678" t="s">
        <v>18</v>
      </c>
      <c r="K636" s="708">
        <v>-2.2999999999999998</v>
      </c>
    </row>
    <row r="637" spans="2:11" ht="15" thickBot="1" x14ac:dyDescent="0.4">
      <c r="B637" s="551" t="s">
        <v>355</v>
      </c>
      <c r="D637" s="1049"/>
      <c r="E637" s="716"/>
      <c r="F637" s="716"/>
      <c r="G637" s="716"/>
      <c r="H637" s="716"/>
      <c r="I637" s="716"/>
      <c r="J637" s="576"/>
      <c r="K637" s="711"/>
    </row>
    <row r="638" spans="2:11" ht="15" thickBot="1" x14ac:dyDescent="0.4">
      <c r="B638" s="553" t="s">
        <v>76</v>
      </c>
      <c r="D638" s="716" t="s">
        <v>18</v>
      </c>
      <c r="E638" s="716" t="s">
        <v>18</v>
      </c>
      <c r="F638" s="716" t="s">
        <v>18</v>
      </c>
      <c r="G638" s="716"/>
      <c r="H638" s="698">
        <v>0.3</v>
      </c>
      <c r="I638" s="716">
        <v>-2.6</v>
      </c>
      <c r="J638" s="716">
        <v>53.1</v>
      </c>
      <c r="K638" s="710">
        <v>50.8</v>
      </c>
    </row>
    <row r="639" spans="2:11" ht="15" thickBot="1" x14ac:dyDescent="0.4">
      <c r="B639" s="546" t="s">
        <v>640</v>
      </c>
      <c r="D639" s="640" t="s">
        <v>591</v>
      </c>
      <c r="E639" s="640">
        <v>628.20000000000005</v>
      </c>
      <c r="F639" s="640">
        <v>-12.9</v>
      </c>
      <c r="G639" s="640">
        <v>-32.799999999999997</v>
      </c>
      <c r="H639" s="640">
        <v>1.8</v>
      </c>
      <c r="I639" s="640">
        <v>73.2</v>
      </c>
      <c r="J639" s="640">
        <v>640.29999999999995</v>
      </c>
      <c r="K639" s="711">
        <v>3537.1</v>
      </c>
    </row>
    <row r="642" spans="2:11" ht="43.5" x14ac:dyDescent="0.35">
      <c r="B642" s="510" t="s">
        <v>648</v>
      </c>
    </row>
    <row r="643" spans="2:11" x14ac:dyDescent="0.35">
      <c r="B643" s="1043"/>
      <c r="D643" s="1031" t="s">
        <v>650</v>
      </c>
      <c r="E643" s="1022" t="s">
        <v>651</v>
      </c>
      <c r="F643" s="1022" t="s">
        <v>44</v>
      </c>
      <c r="G643" s="1022"/>
      <c r="H643" s="1022"/>
      <c r="I643" s="1031" t="s">
        <v>560</v>
      </c>
      <c r="J643" s="1031" t="s">
        <v>128</v>
      </c>
      <c r="K643" s="1031" t="s">
        <v>519</v>
      </c>
    </row>
    <row r="644" spans="2:11" ht="7.5" customHeight="1" thickBot="1" x14ac:dyDescent="0.4">
      <c r="B644" s="1043"/>
      <c r="D644" s="1031"/>
      <c r="E644" s="1022"/>
      <c r="F644" s="1054"/>
      <c r="G644" s="1054"/>
      <c r="H644" s="1054"/>
      <c r="I644" s="1031"/>
      <c r="J644" s="1031"/>
      <c r="K644" s="1031"/>
    </row>
    <row r="645" spans="2:11" ht="33" customHeight="1" x14ac:dyDescent="0.35">
      <c r="B645" s="1043"/>
      <c r="D645" s="1031"/>
      <c r="E645" s="1022"/>
      <c r="F645" s="1102" t="s">
        <v>520</v>
      </c>
      <c r="G645" s="1102" t="s">
        <v>389</v>
      </c>
      <c r="H645" s="1102" t="s">
        <v>523</v>
      </c>
      <c r="I645" s="1031"/>
      <c r="J645" s="1031"/>
      <c r="K645" s="1031"/>
    </row>
    <row r="646" spans="2:11" x14ac:dyDescent="0.35">
      <c r="B646" s="1043"/>
      <c r="D646" s="1031"/>
      <c r="E646" s="1022"/>
      <c r="F646" s="1103"/>
      <c r="G646" s="1103"/>
      <c r="H646" s="1103"/>
      <c r="I646" s="1031"/>
      <c r="J646" s="1031"/>
      <c r="K646" s="1031"/>
    </row>
    <row r="647" spans="2:11" ht="15" thickBot="1" x14ac:dyDescent="0.4">
      <c r="B647" s="546" t="s">
        <v>636</v>
      </c>
      <c r="D647" s="693">
        <v>2239.3000000000002</v>
      </c>
      <c r="E647" s="548">
        <v>781.4</v>
      </c>
      <c r="F647" s="548">
        <v>-12.2</v>
      </c>
      <c r="G647" s="548">
        <v>-75</v>
      </c>
      <c r="H647" s="548">
        <v>9.5</v>
      </c>
      <c r="I647" s="548">
        <v>77.5</v>
      </c>
      <c r="J647" s="548">
        <v>402.8</v>
      </c>
      <c r="K647" s="753">
        <v>3423.3</v>
      </c>
    </row>
    <row r="648" spans="2:11" ht="15" thickBot="1" x14ac:dyDescent="0.4">
      <c r="B648" s="648" t="s">
        <v>176</v>
      </c>
      <c r="D648" s="657" t="s">
        <v>18</v>
      </c>
      <c r="E648" s="657" t="s">
        <v>18</v>
      </c>
      <c r="F648" s="657" t="s">
        <v>18</v>
      </c>
      <c r="G648" s="657" t="s">
        <v>18</v>
      </c>
      <c r="H648" s="657" t="s">
        <v>18</v>
      </c>
      <c r="I648" s="657" t="s">
        <v>18</v>
      </c>
      <c r="J648" s="657">
        <v>-191.9</v>
      </c>
      <c r="K648" s="656">
        <v>-191.9</v>
      </c>
    </row>
    <row r="649" spans="2:11" ht="24.5" thickBot="1" x14ac:dyDescent="0.4">
      <c r="B649" s="549" t="s">
        <v>653</v>
      </c>
      <c r="D649" s="724" t="s">
        <v>18</v>
      </c>
      <c r="E649" s="724" t="s">
        <v>18</v>
      </c>
      <c r="F649" s="724">
        <v>-0.7</v>
      </c>
      <c r="G649" s="724">
        <v>-42.2</v>
      </c>
      <c r="H649" s="724">
        <v>-24.3</v>
      </c>
      <c r="I649" s="724">
        <v>-5.8</v>
      </c>
      <c r="J649" s="724" t="s">
        <v>18</v>
      </c>
      <c r="K649" s="700">
        <v>-73</v>
      </c>
    </row>
    <row r="650" spans="2:11" ht="15" thickBot="1" x14ac:dyDescent="0.4">
      <c r="B650" s="553" t="s">
        <v>76</v>
      </c>
      <c r="D650" s="724" t="s">
        <v>18</v>
      </c>
      <c r="E650" s="724" t="s">
        <v>18</v>
      </c>
      <c r="F650" s="724">
        <v>-0.7</v>
      </c>
      <c r="G650" s="724">
        <v>-42.2</v>
      </c>
      <c r="H650" s="724">
        <v>-24.3</v>
      </c>
      <c r="I650" s="724">
        <v>-5.8</v>
      </c>
      <c r="J650" s="724">
        <v>-191.9</v>
      </c>
      <c r="K650" s="659">
        <v>-264.89999999999998</v>
      </c>
    </row>
    <row r="651" spans="2:11" ht="15" thickBot="1" x14ac:dyDescent="0.4">
      <c r="B651" s="546" t="s">
        <v>649</v>
      </c>
      <c r="D651" s="693">
        <v>2239.3000000000002</v>
      </c>
      <c r="E651" s="548">
        <v>781.4</v>
      </c>
      <c r="F651" s="548">
        <v>-12.9</v>
      </c>
      <c r="G651" s="548">
        <v>-117.2</v>
      </c>
      <c r="H651" s="548">
        <v>-14.8</v>
      </c>
      <c r="I651" s="548">
        <v>71.7</v>
      </c>
      <c r="J651" s="548">
        <v>210.9</v>
      </c>
      <c r="K651" s="655" t="s">
        <v>644</v>
      </c>
    </row>
    <row r="652" spans="2:11" ht="15" thickBot="1" x14ac:dyDescent="0.4">
      <c r="B652" s="561"/>
      <c r="D652" s="662"/>
      <c r="E652" s="662"/>
      <c r="F652" s="662"/>
      <c r="G652" s="662"/>
      <c r="H652" s="662"/>
      <c r="I652" s="662"/>
      <c r="J652" s="662"/>
      <c r="K652" s="663"/>
    </row>
    <row r="653" spans="2:11" ht="15" thickBot="1" x14ac:dyDescent="0.4">
      <c r="B653" s="555" t="s">
        <v>639</v>
      </c>
      <c r="D653" s="752">
        <v>2239.3000000000002</v>
      </c>
      <c r="E653" s="563">
        <v>628.20000000000005</v>
      </c>
      <c r="F653" s="563">
        <v>-12.9</v>
      </c>
      <c r="G653" s="563">
        <v>-32.799999999999997</v>
      </c>
      <c r="H653" s="563">
        <v>1.5</v>
      </c>
      <c r="I653" s="563">
        <v>75.8</v>
      </c>
      <c r="J653" s="563">
        <v>584.4</v>
      </c>
      <c r="K653" s="655" t="s">
        <v>532</v>
      </c>
    </row>
    <row r="654" spans="2:11" ht="15" thickBot="1" x14ac:dyDescent="0.4">
      <c r="B654" s="648" t="s">
        <v>645</v>
      </c>
      <c r="D654" s="664" t="s">
        <v>18</v>
      </c>
      <c r="E654" s="664" t="s">
        <v>18</v>
      </c>
      <c r="F654" s="664" t="s">
        <v>18</v>
      </c>
      <c r="G654" s="664" t="s">
        <v>18</v>
      </c>
      <c r="H654" s="664" t="s">
        <v>18</v>
      </c>
      <c r="I654" s="664" t="s">
        <v>18</v>
      </c>
      <c r="J654" s="664">
        <v>2.8</v>
      </c>
      <c r="K654" s="655">
        <v>2.8</v>
      </c>
    </row>
    <row r="655" spans="2:11" ht="15" thickBot="1" x14ac:dyDescent="0.4">
      <c r="B655" s="747" t="s">
        <v>646</v>
      </c>
      <c r="D655" s="748" t="s">
        <v>591</v>
      </c>
      <c r="E655" s="748">
        <v>628.20000000000005</v>
      </c>
      <c r="F655" s="748">
        <v>-12.9</v>
      </c>
      <c r="G655" s="748">
        <v>-32.799999999999997</v>
      </c>
      <c r="H655" s="748">
        <v>1.5</v>
      </c>
      <c r="I655" s="748">
        <v>75.8</v>
      </c>
      <c r="J655" s="748">
        <v>587.20000000000005</v>
      </c>
      <c r="K655" s="655" t="s">
        <v>592</v>
      </c>
    </row>
    <row r="656" spans="2:11" ht="15" thickBot="1" x14ac:dyDescent="0.4">
      <c r="B656" s="648" t="s">
        <v>176</v>
      </c>
      <c r="D656" s="664" t="s">
        <v>18</v>
      </c>
      <c r="E656" s="664" t="s">
        <v>18</v>
      </c>
      <c r="F656" s="664" t="s">
        <v>18</v>
      </c>
      <c r="G656" s="664" t="s">
        <v>18</v>
      </c>
      <c r="H656" s="664" t="s">
        <v>18</v>
      </c>
      <c r="I656" s="664" t="s">
        <v>18</v>
      </c>
      <c r="J656" s="664">
        <v>47.9</v>
      </c>
      <c r="K656" s="655">
        <v>47.9</v>
      </c>
    </row>
    <row r="657" spans="2:11" ht="24.5" thickBot="1" x14ac:dyDescent="0.4">
      <c r="B657" s="549" t="s">
        <v>653</v>
      </c>
      <c r="D657" s="723" t="s">
        <v>18</v>
      </c>
      <c r="E657" s="723" t="s">
        <v>18</v>
      </c>
      <c r="F657" s="723">
        <v>0.7</v>
      </c>
      <c r="G657" s="723">
        <v>-11.3</v>
      </c>
      <c r="H657" s="723">
        <v>7.4</v>
      </c>
      <c r="I657" s="723">
        <v>0.3</v>
      </c>
      <c r="J657" s="723" t="s">
        <v>18</v>
      </c>
      <c r="K657" s="656">
        <v>-2.9</v>
      </c>
    </row>
    <row r="658" spans="2:11" ht="15" thickBot="1" x14ac:dyDescent="0.4">
      <c r="B658" s="553" t="s">
        <v>76</v>
      </c>
      <c r="D658" s="640" t="s">
        <v>18</v>
      </c>
      <c r="E658" s="640" t="s">
        <v>18</v>
      </c>
      <c r="F658" s="723">
        <v>0.7</v>
      </c>
      <c r="G658" s="723">
        <v>-11.3</v>
      </c>
      <c r="H658" s="723">
        <v>7.4</v>
      </c>
      <c r="I658" s="723">
        <v>0.3</v>
      </c>
      <c r="J658" s="723">
        <v>47.9</v>
      </c>
      <c r="K658" s="699">
        <v>45</v>
      </c>
    </row>
    <row r="659" spans="2:11" ht="15" thickBot="1" x14ac:dyDescent="0.4">
      <c r="B659" s="650" t="s">
        <v>604</v>
      </c>
      <c r="D659" s="640"/>
      <c r="E659" s="640"/>
      <c r="F659" s="640"/>
      <c r="G659" s="640"/>
      <c r="H659" s="640"/>
      <c r="I659" s="640"/>
      <c r="J659" s="723">
        <v>-67.2</v>
      </c>
      <c r="K659" s="655">
        <v>-67.2</v>
      </c>
    </row>
    <row r="660" spans="2:11" ht="15" thickBot="1" x14ac:dyDescent="0.4">
      <c r="B660" s="746" t="s">
        <v>357</v>
      </c>
      <c r="D660" s="640"/>
      <c r="E660" s="723">
        <v>153.19999999999999</v>
      </c>
      <c r="F660" s="640"/>
      <c r="G660" s="640"/>
      <c r="H660" s="640"/>
      <c r="I660" s="640"/>
      <c r="J660" s="723">
        <v>-153.19999999999999</v>
      </c>
      <c r="K660" s="655" t="s">
        <v>18</v>
      </c>
    </row>
    <row r="661" spans="2:11" ht="15" thickBot="1" x14ac:dyDescent="0.4">
      <c r="B661" s="546" t="s">
        <v>647</v>
      </c>
      <c r="D661" s="640" t="s">
        <v>591</v>
      </c>
      <c r="E661" s="640">
        <v>781.4</v>
      </c>
      <c r="F661" s="640">
        <v>-12.2</v>
      </c>
      <c r="G661" s="640">
        <v>-44.1</v>
      </c>
      <c r="H661" s="640">
        <v>8.9</v>
      </c>
      <c r="I661" s="640">
        <v>76.099999999999994</v>
      </c>
      <c r="J661" s="640">
        <v>414.7</v>
      </c>
      <c r="K661" s="655" t="s">
        <v>652</v>
      </c>
    </row>
    <row r="664" spans="2:11" ht="43.5" x14ac:dyDescent="0.35">
      <c r="B664" s="510" t="s">
        <v>725</v>
      </c>
    </row>
    <row r="665" spans="2:11" ht="15" customHeight="1" x14ac:dyDescent="0.35">
      <c r="B665" s="1043"/>
      <c r="D665" s="1031" t="s">
        <v>650</v>
      </c>
      <c r="E665" s="1022" t="s">
        <v>651</v>
      </c>
      <c r="F665" s="1022" t="s">
        <v>44</v>
      </c>
      <c r="G665" s="1022"/>
      <c r="H665" s="1022"/>
      <c r="I665" s="1031" t="s">
        <v>560</v>
      </c>
      <c r="J665" s="1031" t="s">
        <v>128</v>
      </c>
      <c r="K665" s="1031" t="s">
        <v>519</v>
      </c>
    </row>
    <row r="666" spans="2:11" ht="15" thickBot="1" x14ac:dyDescent="0.4">
      <c r="B666" s="1043"/>
      <c r="D666" s="1031"/>
      <c r="E666" s="1022"/>
      <c r="F666" s="1054"/>
      <c r="G666" s="1054"/>
      <c r="H666" s="1054"/>
      <c r="I666" s="1031"/>
      <c r="J666" s="1031"/>
      <c r="K666" s="1031"/>
    </row>
    <row r="667" spans="2:11" ht="19.5" customHeight="1" x14ac:dyDescent="0.35">
      <c r="B667" s="1043"/>
      <c r="D667" s="1031"/>
      <c r="E667" s="1022"/>
      <c r="F667" s="1102" t="s">
        <v>520</v>
      </c>
      <c r="G667" s="1102" t="s">
        <v>389</v>
      </c>
      <c r="H667" s="1102" t="s">
        <v>523</v>
      </c>
      <c r="I667" s="1031"/>
      <c r="J667" s="1031"/>
      <c r="K667" s="1031"/>
    </row>
    <row r="668" spans="2:11" ht="30.75" customHeight="1" thickBot="1" x14ac:dyDescent="0.4">
      <c r="B668" s="1043"/>
      <c r="D668" s="1031"/>
      <c r="E668" s="1022"/>
      <c r="F668" s="1103"/>
      <c r="G668" s="1103"/>
      <c r="H668" s="1103"/>
      <c r="I668" s="1031"/>
      <c r="J668" s="1031"/>
      <c r="K668" s="1031"/>
    </row>
    <row r="669" spans="2:11" ht="15" thickBot="1" x14ac:dyDescent="0.4">
      <c r="B669" s="546" t="s">
        <v>636</v>
      </c>
      <c r="D669" s="547">
        <v>2239.3000000000002</v>
      </c>
      <c r="E669" s="548">
        <v>781.4</v>
      </c>
      <c r="F669" s="548">
        <v>-12.2</v>
      </c>
      <c r="G669" s="548">
        <v>-75</v>
      </c>
      <c r="H669" s="548">
        <v>9.5</v>
      </c>
      <c r="I669" s="548">
        <v>77.5</v>
      </c>
      <c r="J669" s="756">
        <v>402.8</v>
      </c>
      <c r="K669" s="757">
        <v>3423.3</v>
      </c>
    </row>
    <row r="670" spans="2:11" ht="15" thickBot="1" x14ac:dyDescent="0.4">
      <c r="B670" s="648" t="s">
        <v>176</v>
      </c>
      <c r="D670" s="657" t="s">
        <v>18</v>
      </c>
      <c r="E670" s="657" t="s">
        <v>18</v>
      </c>
      <c r="F670" s="657" t="s">
        <v>18</v>
      </c>
      <c r="G670" s="657" t="s">
        <v>18</v>
      </c>
      <c r="H670" s="657" t="s">
        <v>18</v>
      </c>
      <c r="I670" s="657" t="s">
        <v>18</v>
      </c>
      <c r="J670" s="657">
        <v>-176.3</v>
      </c>
      <c r="K670" s="656">
        <v>-176.3</v>
      </c>
    </row>
    <row r="671" spans="2:11" ht="24.5" thickBot="1" x14ac:dyDescent="0.4">
      <c r="B671" s="549" t="s">
        <v>653</v>
      </c>
      <c r="D671" s="755" t="s">
        <v>18</v>
      </c>
      <c r="E671" s="755" t="s">
        <v>18</v>
      </c>
      <c r="F671" s="755">
        <v>-0.7</v>
      </c>
      <c r="G671" s="755">
        <v>-42.2</v>
      </c>
      <c r="H671" s="755">
        <v>-35.299999999999997</v>
      </c>
      <c r="I671" s="755">
        <v>-6.4</v>
      </c>
      <c r="J671" s="755" t="s">
        <v>18</v>
      </c>
      <c r="K671" s="658">
        <v>-84.6</v>
      </c>
    </row>
    <row r="672" spans="2:11" ht="15" thickBot="1" x14ac:dyDescent="0.4">
      <c r="B672" s="553" t="s">
        <v>76</v>
      </c>
      <c r="D672" s="755" t="s">
        <v>18</v>
      </c>
      <c r="E672" s="755" t="s">
        <v>18</v>
      </c>
      <c r="F672" s="755">
        <v>-0.7</v>
      </c>
      <c r="G672" s="755">
        <v>-42.2</v>
      </c>
      <c r="H672" s="755">
        <v>-35.299999999999997</v>
      </c>
      <c r="I672" s="755">
        <v>-6.4</v>
      </c>
      <c r="J672" s="755">
        <v>-176.3</v>
      </c>
      <c r="K672" s="659">
        <v>-260.89999999999998</v>
      </c>
    </row>
    <row r="673" spans="2:11" ht="15" thickBot="1" x14ac:dyDescent="0.4">
      <c r="B673" s="746" t="s">
        <v>357</v>
      </c>
      <c r="D673" s="755"/>
      <c r="E673" s="755">
        <v>1</v>
      </c>
      <c r="F673" s="755" t="s">
        <v>18</v>
      </c>
      <c r="G673" s="755" t="s">
        <v>18</v>
      </c>
      <c r="H673" s="755" t="s">
        <v>18</v>
      </c>
      <c r="I673" s="755" t="s">
        <v>18</v>
      </c>
      <c r="J673" s="755">
        <v>-1</v>
      </c>
      <c r="K673" s="655" t="s">
        <v>18</v>
      </c>
    </row>
    <row r="674" spans="2:11" ht="15" thickBot="1" x14ac:dyDescent="0.4">
      <c r="B674" s="546" t="s">
        <v>677</v>
      </c>
      <c r="D674" s="547">
        <v>2239.3000000000002</v>
      </c>
      <c r="E674" s="548">
        <v>782.4</v>
      </c>
      <c r="F674" s="548">
        <v>-12.9</v>
      </c>
      <c r="G674" s="548">
        <v>-117.2</v>
      </c>
      <c r="H674" s="548">
        <v>-25.8</v>
      </c>
      <c r="I674" s="548">
        <v>71.099999999999994</v>
      </c>
      <c r="J674" s="548">
        <v>225.5</v>
      </c>
      <c r="K674" s="655" t="s">
        <v>670</v>
      </c>
    </row>
    <row r="675" spans="2:11" ht="15" thickBot="1" x14ac:dyDescent="0.4">
      <c r="B675" s="561"/>
      <c r="D675" s="662"/>
      <c r="E675" s="662"/>
      <c r="F675" s="662"/>
      <c r="G675" s="662"/>
      <c r="H675" s="662"/>
      <c r="I675" s="662"/>
      <c r="J675" s="662"/>
      <c r="K675" s="663"/>
    </row>
    <row r="676" spans="2:11" ht="15" thickBot="1" x14ac:dyDescent="0.4">
      <c r="B676" s="555" t="s">
        <v>639</v>
      </c>
      <c r="D676" s="562">
        <v>2239.3000000000002</v>
      </c>
      <c r="E676" s="563">
        <v>628.20000000000005</v>
      </c>
      <c r="F676" s="563">
        <v>-12.9</v>
      </c>
      <c r="G676" s="563">
        <v>-32.799999999999997</v>
      </c>
      <c r="H676" s="563">
        <v>1.5</v>
      </c>
      <c r="I676" s="563">
        <v>75.8</v>
      </c>
      <c r="J676" s="563">
        <v>584.4</v>
      </c>
      <c r="K676" s="655" t="s">
        <v>532</v>
      </c>
    </row>
    <row r="677" spans="2:11" ht="15" thickBot="1" x14ac:dyDescent="0.4">
      <c r="B677" s="648" t="s">
        <v>645</v>
      </c>
      <c r="D677" s="664" t="s">
        <v>18</v>
      </c>
      <c r="E677" s="664" t="s">
        <v>18</v>
      </c>
      <c r="F677" s="664" t="s">
        <v>18</v>
      </c>
      <c r="G677" s="664" t="s">
        <v>18</v>
      </c>
      <c r="H677" s="664" t="s">
        <v>18</v>
      </c>
      <c r="I677" s="664" t="s">
        <v>18</v>
      </c>
      <c r="J677" s="664">
        <v>2.8</v>
      </c>
      <c r="K677" s="655">
        <v>2.8</v>
      </c>
    </row>
    <row r="678" spans="2:11" ht="15" thickBot="1" x14ac:dyDescent="0.4">
      <c r="B678" s="747" t="s">
        <v>646</v>
      </c>
      <c r="D678" s="748" t="s">
        <v>591</v>
      </c>
      <c r="E678" s="748">
        <v>628.20000000000005</v>
      </c>
      <c r="F678" s="748">
        <v>-12.9</v>
      </c>
      <c r="G678" s="748">
        <v>-32.799999999999997</v>
      </c>
      <c r="H678" s="748">
        <v>1.5</v>
      </c>
      <c r="I678" s="748">
        <v>75.8</v>
      </c>
      <c r="J678" s="748">
        <v>587.20000000000005</v>
      </c>
      <c r="K678" s="655" t="s">
        <v>592</v>
      </c>
    </row>
    <row r="679" spans="2:11" ht="15" thickBot="1" x14ac:dyDescent="0.4">
      <c r="B679" s="648" t="s">
        <v>176</v>
      </c>
      <c r="D679" s="664" t="s">
        <v>18</v>
      </c>
      <c r="E679" s="664" t="s">
        <v>18</v>
      </c>
      <c r="F679" s="664" t="s">
        <v>18</v>
      </c>
      <c r="G679" s="664" t="s">
        <v>18</v>
      </c>
      <c r="H679" s="664" t="s">
        <v>18</v>
      </c>
      <c r="I679" s="664" t="s">
        <v>18</v>
      </c>
      <c r="J679" s="664">
        <v>98.7</v>
      </c>
      <c r="K679" s="655">
        <v>98.7</v>
      </c>
    </row>
    <row r="680" spans="2:11" ht="24.5" thickBot="1" x14ac:dyDescent="0.4">
      <c r="B680" s="549" t="s">
        <v>653</v>
      </c>
      <c r="D680" s="754" t="s">
        <v>18</v>
      </c>
      <c r="E680" s="754" t="s">
        <v>18</v>
      </c>
      <c r="F680" s="754">
        <v>0.7</v>
      </c>
      <c r="G680" s="754">
        <v>-11.6</v>
      </c>
      <c r="H680" s="754">
        <v>-9.5</v>
      </c>
      <c r="I680" s="754">
        <v>7.4</v>
      </c>
      <c r="J680" s="754" t="s">
        <v>18</v>
      </c>
      <c r="K680" s="656">
        <v>-13</v>
      </c>
    </row>
    <row r="681" spans="2:11" ht="15" thickBot="1" x14ac:dyDescent="0.4">
      <c r="B681" s="553" t="s">
        <v>76</v>
      </c>
      <c r="D681" s="754" t="s">
        <v>18</v>
      </c>
      <c r="E681" s="754" t="s">
        <v>18</v>
      </c>
      <c r="F681" s="754">
        <v>0.7</v>
      </c>
      <c r="G681" s="754">
        <v>-11.6</v>
      </c>
      <c r="H681" s="754">
        <v>-9.5</v>
      </c>
      <c r="I681" s="754">
        <v>7.4</v>
      </c>
      <c r="J681" s="754">
        <v>98.7</v>
      </c>
      <c r="K681" s="659">
        <v>85.7</v>
      </c>
    </row>
    <row r="682" spans="2:11" ht="15" thickBot="1" x14ac:dyDescent="0.4">
      <c r="B682" s="650" t="s">
        <v>604</v>
      </c>
      <c r="D682" s="754" t="s">
        <v>18</v>
      </c>
      <c r="E682" s="754" t="s">
        <v>18</v>
      </c>
      <c r="F682" s="754" t="s">
        <v>18</v>
      </c>
      <c r="G682" s="754" t="s">
        <v>18</v>
      </c>
      <c r="H682" s="754" t="s">
        <v>18</v>
      </c>
      <c r="I682" s="754" t="s">
        <v>18</v>
      </c>
      <c r="J682" s="754">
        <v>-67.2</v>
      </c>
      <c r="K682" s="655">
        <v>-67.2</v>
      </c>
    </row>
    <row r="683" spans="2:11" ht="15" thickBot="1" x14ac:dyDescent="0.4">
      <c r="B683" s="746" t="s">
        <v>357</v>
      </c>
      <c r="D683" s="754" t="s">
        <v>18</v>
      </c>
      <c r="E683" s="754">
        <v>153.19999999999999</v>
      </c>
      <c r="F683" s="754" t="s">
        <v>18</v>
      </c>
      <c r="G683" s="754" t="s">
        <v>18</v>
      </c>
      <c r="H683" s="754" t="s">
        <v>18</v>
      </c>
      <c r="I683" s="754" t="s">
        <v>18</v>
      </c>
      <c r="J683" s="754">
        <v>-153.19999999999999</v>
      </c>
      <c r="K683" s="655" t="s">
        <v>18</v>
      </c>
    </row>
    <row r="684" spans="2:11" ht="15" thickBot="1" x14ac:dyDescent="0.4">
      <c r="B684" s="546" t="s">
        <v>678</v>
      </c>
      <c r="D684" s="640" t="s">
        <v>591</v>
      </c>
      <c r="E684" s="640">
        <v>781.4</v>
      </c>
      <c r="F684" s="640">
        <v>-12.2</v>
      </c>
      <c r="G684" s="640">
        <v>-44.4</v>
      </c>
      <c r="H684" s="640">
        <v>-8</v>
      </c>
      <c r="I684" s="640">
        <v>83.2</v>
      </c>
      <c r="J684" s="640">
        <v>465.5</v>
      </c>
      <c r="K684" s="655" t="s">
        <v>617</v>
      </c>
    </row>
    <row r="688" spans="2:11" ht="43.5" x14ac:dyDescent="0.35">
      <c r="B688" s="510" t="s">
        <v>726</v>
      </c>
    </row>
    <row r="690" spans="2:11" ht="12.75" customHeight="1" x14ac:dyDescent="0.35">
      <c r="B690" s="1043"/>
      <c r="D690" s="1031" t="s">
        <v>42</v>
      </c>
      <c r="E690" s="1031" t="s">
        <v>43</v>
      </c>
      <c r="F690" s="1031" t="s">
        <v>44</v>
      </c>
      <c r="G690" s="760"/>
      <c r="H690" s="760"/>
      <c r="I690" s="759" t="s">
        <v>517</v>
      </c>
      <c r="J690" s="1022" t="s">
        <v>128</v>
      </c>
      <c r="K690" s="1022" t="s">
        <v>519</v>
      </c>
    </row>
    <row r="691" spans="2:11" ht="24.5" thickBot="1" x14ac:dyDescent="0.4">
      <c r="B691" s="1043"/>
      <c r="D691" s="1031"/>
      <c r="E691" s="1031"/>
      <c r="F691" s="1032"/>
      <c r="G691" s="761"/>
      <c r="H691" s="761"/>
      <c r="I691" s="759" t="s">
        <v>518</v>
      </c>
      <c r="J691" s="1022"/>
      <c r="K691" s="1022"/>
    </row>
    <row r="692" spans="2:11" ht="33" customHeight="1" x14ac:dyDescent="0.35">
      <c r="B692" s="1043"/>
      <c r="D692" s="1031"/>
      <c r="E692" s="1031"/>
      <c r="F692" s="762" t="s">
        <v>520</v>
      </c>
      <c r="G692" s="759" t="s">
        <v>521</v>
      </c>
      <c r="H692" s="762" t="s">
        <v>523</v>
      </c>
      <c r="I692" s="652"/>
      <c r="J692" s="1022"/>
      <c r="K692" s="1022"/>
    </row>
    <row r="693" spans="2:11" ht="15" customHeight="1" x14ac:dyDescent="0.35">
      <c r="B693" s="1043"/>
      <c r="D693" s="1031"/>
      <c r="E693" s="1031"/>
      <c r="F693" s="759"/>
      <c r="G693" s="759" t="s">
        <v>522</v>
      </c>
      <c r="H693" s="759"/>
      <c r="I693" s="652"/>
      <c r="J693" s="1022"/>
      <c r="K693" s="1022"/>
    </row>
    <row r="694" spans="2:11" ht="15" thickBot="1" x14ac:dyDescent="0.4">
      <c r="B694" s="546" t="s">
        <v>704</v>
      </c>
      <c r="D694" s="547">
        <v>2239.3000000000002</v>
      </c>
      <c r="E694" s="548">
        <v>781.4</v>
      </c>
      <c r="F694" s="548">
        <v>-12.2</v>
      </c>
      <c r="G694" s="548">
        <v>-75</v>
      </c>
      <c r="H694" s="548">
        <v>9.5</v>
      </c>
      <c r="I694" s="548">
        <v>77.5</v>
      </c>
      <c r="J694" s="548">
        <v>402.8</v>
      </c>
      <c r="K694" s="775">
        <v>3423.3</v>
      </c>
    </row>
    <row r="695" spans="2:11" ht="15" thickBot="1" x14ac:dyDescent="0.4">
      <c r="B695" s="776" t="s">
        <v>73</v>
      </c>
      <c r="D695" s="660" t="s">
        <v>18</v>
      </c>
      <c r="E695" s="660" t="s">
        <v>18</v>
      </c>
      <c r="F695" s="660" t="s">
        <v>18</v>
      </c>
      <c r="G695" s="660" t="s">
        <v>18</v>
      </c>
      <c r="H695" s="660" t="s">
        <v>18</v>
      </c>
      <c r="I695" s="660" t="s">
        <v>18</v>
      </c>
      <c r="J695" s="660">
        <v>-224.3</v>
      </c>
      <c r="K695" s="777">
        <v>-224.3</v>
      </c>
    </row>
    <row r="696" spans="2:11" x14ac:dyDescent="0.35">
      <c r="B696" s="549" t="s">
        <v>354</v>
      </c>
      <c r="D696" s="1050" t="s">
        <v>18</v>
      </c>
      <c r="E696" s="787" t="s">
        <v>18</v>
      </c>
      <c r="F696" s="787">
        <v>-0.7</v>
      </c>
      <c r="G696" s="787">
        <v>-40.700000000000003</v>
      </c>
      <c r="H696" s="787">
        <v>-41.1</v>
      </c>
      <c r="I696" s="787">
        <v>27.3</v>
      </c>
      <c r="J696" s="786" t="s">
        <v>18</v>
      </c>
      <c r="K696" s="783">
        <v>-55.2</v>
      </c>
    </row>
    <row r="697" spans="2:11" ht="15" thickBot="1" x14ac:dyDescent="0.4">
      <c r="B697" s="551" t="s">
        <v>461</v>
      </c>
      <c r="D697" s="1051"/>
      <c r="E697" s="765"/>
      <c r="F697" s="765"/>
      <c r="G697" s="765"/>
      <c r="H697" s="765"/>
      <c r="I697" s="765"/>
      <c r="J697" s="569"/>
      <c r="K697" s="777"/>
    </row>
    <row r="698" spans="2:11" ht="15" thickBot="1" x14ac:dyDescent="0.4">
      <c r="B698" s="553" t="s">
        <v>76</v>
      </c>
      <c r="D698" s="765" t="s">
        <v>18</v>
      </c>
      <c r="E698" s="765" t="s">
        <v>18</v>
      </c>
      <c r="F698" s="765">
        <v>-0.7</v>
      </c>
      <c r="G698" s="765">
        <v>-40.700000000000003</v>
      </c>
      <c r="H698" s="765">
        <v>-41.1</v>
      </c>
      <c r="I698" s="765">
        <v>27.3</v>
      </c>
      <c r="J698" s="765">
        <v>-224.3</v>
      </c>
      <c r="K698" s="777">
        <v>-279.5</v>
      </c>
    </row>
    <row r="699" spans="2:11" ht="12.75" customHeight="1" x14ac:dyDescent="0.35">
      <c r="B699" s="557" t="s">
        <v>398</v>
      </c>
      <c r="D699" s="1055" t="s">
        <v>18</v>
      </c>
      <c r="E699" s="764">
        <v>1</v>
      </c>
      <c r="F699" s="764" t="s">
        <v>18</v>
      </c>
      <c r="G699" s="764" t="s">
        <v>18</v>
      </c>
      <c r="H699" s="764" t="s">
        <v>18</v>
      </c>
      <c r="I699" s="764" t="s">
        <v>18</v>
      </c>
      <c r="J699" s="567">
        <v>-1</v>
      </c>
      <c r="K699" s="783" t="s">
        <v>18</v>
      </c>
    </row>
    <row r="700" spans="2:11" ht="13.5" customHeight="1" thickBot="1" x14ac:dyDescent="0.4">
      <c r="B700" s="650" t="s">
        <v>399</v>
      </c>
      <c r="D700" s="1051"/>
      <c r="E700" s="765"/>
      <c r="F700" s="765"/>
      <c r="G700" s="765"/>
      <c r="H700" s="765"/>
      <c r="I700" s="765"/>
      <c r="J700" s="569"/>
      <c r="K700" s="777"/>
    </row>
    <row r="701" spans="2:11" ht="15" thickBot="1" x14ac:dyDescent="0.4">
      <c r="B701" s="546" t="s">
        <v>705</v>
      </c>
      <c r="D701" s="548" t="s">
        <v>591</v>
      </c>
      <c r="E701" s="548">
        <v>782.4</v>
      </c>
      <c r="F701" s="548">
        <v>-12.9</v>
      </c>
      <c r="G701" s="548">
        <v>-115.7</v>
      </c>
      <c r="H701" s="548">
        <v>-31.6</v>
      </c>
      <c r="I701" s="548">
        <v>104.8</v>
      </c>
      <c r="J701" s="548">
        <v>177.5</v>
      </c>
      <c r="K701" s="777" t="s">
        <v>689</v>
      </c>
    </row>
    <row r="702" spans="2:11" ht="15" thickBot="1" x14ac:dyDescent="0.4">
      <c r="B702" s="561"/>
      <c r="D702" s="662"/>
      <c r="E702" s="662"/>
      <c r="F702" s="662"/>
      <c r="G702" s="662"/>
      <c r="H702" s="662"/>
      <c r="I702" s="662"/>
      <c r="J702" s="662"/>
      <c r="K702" s="778"/>
    </row>
    <row r="703" spans="2:11" ht="15" thickBot="1" x14ac:dyDescent="0.4">
      <c r="B703" s="555" t="s">
        <v>706</v>
      </c>
      <c r="D703" s="562">
        <v>2239.3000000000002</v>
      </c>
      <c r="E703" s="563">
        <v>628.20000000000005</v>
      </c>
      <c r="F703" s="563">
        <v>-12.9</v>
      </c>
      <c r="G703" s="563">
        <v>-32.799999999999997</v>
      </c>
      <c r="H703" s="563">
        <v>1.5</v>
      </c>
      <c r="I703" s="563">
        <v>75.8</v>
      </c>
      <c r="J703" s="563">
        <v>584.4</v>
      </c>
      <c r="K703" s="775">
        <v>3483.5</v>
      </c>
    </row>
    <row r="704" spans="2:11" ht="15" thickBot="1" x14ac:dyDescent="0.4">
      <c r="B704" s="551" t="s">
        <v>645</v>
      </c>
      <c r="D704" s="779" t="s">
        <v>707</v>
      </c>
      <c r="E704" s="779" t="s">
        <v>707</v>
      </c>
      <c r="F704" s="779" t="s">
        <v>708</v>
      </c>
      <c r="G704" s="779" t="s">
        <v>709</v>
      </c>
      <c r="H704" s="779" t="s">
        <v>710</v>
      </c>
      <c r="I704" s="779" t="s">
        <v>711</v>
      </c>
      <c r="J704" s="779">
        <v>2.8</v>
      </c>
      <c r="K704" s="777">
        <v>2.8</v>
      </c>
    </row>
    <row r="705" spans="2:11" ht="15" thickBot="1" x14ac:dyDescent="0.4">
      <c r="B705" s="780" t="s">
        <v>646</v>
      </c>
      <c r="D705" s="781">
        <v>2239.3000000000002</v>
      </c>
      <c r="E705" s="640">
        <v>628.20000000000005</v>
      </c>
      <c r="F705" s="782">
        <v>-12.9</v>
      </c>
      <c r="G705" s="640">
        <v>-32.799999999999997</v>
      </c>
      <c r="H705" s="640">
        <v>1.5</v>
      </c>
      <c r="I705" s="640">
        <v>75.8</v>
      </c>
      <c r="J705" s="782">
        <v>587.20000000000005</v>
      </c>
      <c r="K705" s="775">
        <v>3486.3</v>
      </c>
    </row>
    <row r="706" spans="2:11" ht="15" thickBot="1" x14ac:dyDescent="0.4">
      <c r="B706" s="776" t="s">
        <v>73</v>
      </c>
      <c r="D706" s="779" t="s">
        <v>707</v>
      </c>
      <c r="E706" s="779" t="s">
        <v>707</v>
      </c>
      <c r="F706" s="779" t="s">
        <v>708</v>
      </c>
      <c r="G706" s="779" t="s">
        <v>709</v>
      </c>
      <c r="H706" s="779" t="s">
        <v>710</v>
      </c>
      <c r="I706" s="779" t="s">
        <v>711</v>
      </c>
      <c r="J706" s="779">
        <v>36</v>
      </c>
      <c r="K706" s="777">
        <v>36</v>
      </c>
    </row>
    <row r="707" spans="2:11" x14ac:dyDescent="0.35">
      <c r="B707" s="549" t="s">
        <v>354</v>
      </c>
      <c r="D707" s="1048" t="s">
        <v>707</v>
      </c>
      <c r="E707" s="785" t="s">
        <v>707</v>
      </c>
      <c r="F707" s="785">
        <v>0.7</v>
      </c>
      <c r="G707" s="785">
        <v>-42.2</v>
      </c>
      <c r="H707" s="785">
        <v>8</v>
      </c>
      <c r="I707" s="785">
        <v>1.7</v>
      </c>
      <c r="J707" s="784" t="s">
        <v>707</v>
      </c>
      <c r="K707" s="783">
        <v>-31.8</v>
      </c>
    </row>
    <row r="708" spans="2:11" ht="15" thickBot="1" x14ac:dyDescent="0.4">
      <c r="B708" s="551" t="s">
        <v>461</v>
      </c>
      <c r="D708" s="1049"/>
      <c r="E708" s="763"/>
      <c r="F708" s="763"/>
      <c r="G708" s="763"/>
      <c r="H708" s="763"/>
      <c r="I708" s="763"/>
      <c r="J708" s="576"/>
      <c r="K708" s="777"/>
    </row>
    <row r="709" spans="2:11" ht="15" thickBot="1" x14ac:dyDescent="0.4">
      <c r="B709" s="553" t="s">
        <v>76</v>
      </c>
      <c r="D709" s="763" t="s">
        <v>707</v>
      </c>
      <c r="E709" s="763" t="s">
        <v>707</v>
      </c>
      <c r="F709" s="763">
        <v>0.7</v>
      </c>
      <c r="G709" s="763">
        <v>-42.2</v>
      </c>
      <c r="H709" s="763">
        <v>8</v>
      </c>
      <c r="I709" s="763">
        <v>1.7</v>
      </c>
      <c r="J709" s="763">
        <v>36</v>
      </c>
      <c r="K709" s="777">
        <v>4.2</v>
      </c>
    </row>
    <row r="710" spans="2:11" ht="15" thickBot="1" x14ac:dyDescent="0.4">
      <c r="B710" s="776" t="s">
        <v>78</v>
      </c>
      <c r="D710" s="779" t="s">
        <v>707</v>
      </c>
      <c r="E710" s="779" t="s">
        <v>707</v>
      </c>
      <c r="F710" s="779" t="s">
        <v>708</v>
      </c>
      <c r="G710" s="779" t="s">
        <v>709</v>
      </c>
      <c r="H710" s="779" t="s">
        <v>710</v>
      </c>
      <c r="I710" s="779" t="s">
        <v>711</v>
      </c>
      <c r="J710" s="779">
        <v>-67.2</v>
      </c>
      <c r="K710" s="777">
        <v>-67.2</v>
      </c>
    </row>
    <row r="711" spans="2:11" x14ac:dyDescent="0.35">
      <c r="B711" s="557" t="s">
        <v>398</v>
      </c>
      <c r="D711" s="1048" t="s">
        <v>707</v>
      </c>
      <c r="E711" s="785">
        <v>153.19999999999999</v>
      </c>
      <c r="F711" s="785" t="s">
        <v>708</v>
      </c>
      <c r="G711" s="785" t="s">
        <v>709</v>
      </c>
      <c r="H711" s="785" t="s">
        <v>710</v>
      </c>
      <c r="I711" s="785" t="s">
        <v>711</v>
      </c>
      <c r="J711" s="784">
        <v>-153.19999999999999</v>
      </c>
      <c r="K711" s="783" t="s">
        <v>712</v>
      </c>
    </row>
    <row r="712" spans="2:11" ht="15" thickBot="1" x14ac:dyDescent="0.4">
      <c r="B712" s="557" t="s">
        <v>399</v>
      </c>
      <c r="D712" s="1049"/>
      <c r="E712" s="763"/>
      <c r="F712" s="763"/>
      <c r="G712" s="763"/>
      <c r="H712" s="763"/>
      <c r="I712" s="763"/>
      <c r="J712" s="576"/>
      <c r="K712" s="777"/>
    </row>
    <row r="713" spans="2:11" ht="15" thickBot="1" x14ac:dyDescent="0.4">
      <c r="B713" s="558" t="s">
        <v>713</v>
      </c>
      <c r="D713" s="562">
        <v>2239.3000000000002</v>
      </c>
      <c r="E713" s="563">
        <v>781.4</v>
      </c>
      <c r="F713" s="563">
        <v>-12.2</v>
      </c>
      <c r="G713" s="563">
        <v>-75</v>
      </c>
      <c r="H713" s="563">
        <v>9.5</v>
      </c>
      <c r="I713" s="563">
        <v>77.5</v>
      </c>
      <c r="J713" s="563">
        <v>402.8</v>
      </c>
      <c r="K713" s="775">
        <v>3423.3</v>
      </c>
    </row>
    <row r="716" spans="2:11" ht="43.5" x14ac:dyDescent="0.35">
      <c r="B716" s="510" t="s">
        <v>727</v>
      </c>
    </row>
    <row r="718" spans="2:11" ht="15" customHeight="1" x14ac:dyDescent="0.35">
      <c r="B718" s="1043"/>
      <c r="D718" s="1031" t="s">
        <v>42</v>
      </c>
      <c r="E718" s="1031" t="s">
        <v>43</v>
      </c>
      <c r="F718" s="1022" t="s">
        <v>44</v>
      </c>
      <c r="G718" s="1022"/>
      <c r="H718" s="1022"/>
      <c r="I718" s="1022" t="s">
        <v>560</v>
      </c>
      <c r="J718" s="1022" t="s">
        <v>128</v>
      </c>
      <c r="K718" s="1022" t="s">
        <v>519</v>
      </c>
    </row>
    <row r="719" spans="2:11" ht="15" thickBot="1" x14ac:dyDescent="0.4">
      <c r="B719" s="1043"/>
      <c r="D719" s="1031"/>
      <c r="E719" s="1031"/>
      <c r="F719" s="1054"/>
      <c r="G719" s="1054"/>
      <c r="H719" s="1054"/>
      <c r="I719" s="1022"/>
      <c r="J719" s="1022"/>
      <c r="K719" s="1022"/>
    </row>
    <row r="720" spans="2:11" ht="48" x14ac:dyDescent="0.35">
      <c r="B720" s="1043"/>
      <c r="D720" s="1031"/>
      <c r="E720" s="1031"/>
      <c r="F720" s="796" t="s">
        <v>520</v>
      </c>
      <c r="G720" s="794" t="s">
        <v>389</v>
      </c>
      <c r="H720" s="796" t="s">
        <v>523</v>
      </c>
      <c r="I720" s="1022"/>
      <c r="J720" s="1022"/>
      <c r="K720" s="1022"/>
    </row>
    <row r="721" spans="2:11" x14ac:dyDescent="0.35">
      <c r="B721" s="1043"/>
      <c r="D721" s="1031"/>
      <c r="E721" s="1031"/>
      <c r="F721" s="794"/>
      <c r="G721" s="794"/>
      <c r="H721" s="794"/>
      <c r="I721" s="1022"/>
      <c r="J721" s="1022"/>
      <c r="K721" s="1022"/>
    </row>
    <row r="722" spans="2:11" ht="15" thickBot="1" x14ac:dyDescent="0.4">
      <c r="B722" s="546" t="s">
        <v>718</v>
      </c>
      <c r="D722" s="547">
        <v>2239.3000000000002</v>
      </c>
      <c r="E722" s="548">
        <v>782.4</v>
      </c>
      <c r="F722" s="548">
        <v>-12.9</v>
      </c>
      <c r="G722" s="548">
        <v>-115.7</v>
      </c>
      <c r="H722" s="548">
        <v>-31.6</v>
      </c>
      <c r="I722" s="548">
        <v>104.8</v>
      </c>
      <c r="J722" s="548">
        <v>177.5</v>
      </c>
      <c r="K722" s="775">
        <v>3143.8</v>
      </c>
    </row>
    <row r="723" spans="2:11" ht="15" thickBot="1" x14ac:dyDescent="0.4">
      <c r="B723" s="776" t="s">
        <v>176</v>
      </c>
      <c r="D723" s="660" t="s">
        <v>18</v>
      </c>
      <c r="E723" s="660" t="s">
        <v>18</v>
      </c>
      <c r="F723" s="660" t="s">
        <v>18</v>
      </c>
      <c r="G723" s="660" t="s">
        <v>18</v>
      </c>
      <c r="H723" s="660" t="s">
        <v>18</v>
      </c>
      <c r="I723" s="660" t="s">
        <v>18</v>
      </c>
      <c r="J723" s="660">
        <v>-71.3</v>
      </c>
      <c r="K723" s="777">
        <v>-71.3</v>
      </c>
    </row>
    <row r="724" spans="2:11" x14ac:dyDescent="0.35">
      <c r="B724" s="549" t="s">
        <v>354</v>
      </c>
      <c r="D724" s="1050" t="s">
        <v>18</v>
      </c>
      <c r="E724" s="795" t="s">
        <v>18</v>
      </c>
      <c r="F724" s="795" t="s">
        <v>18</v>
      </c>
      <c r="G724" s="795" t="s">
        <v>18</v>
      </c>
      <c r="H724" s="795">
        <v>-2.7</v>
      </c>
      <c r="I724" s="795">
        <v>11.4</v>
      </c>
      <c r="J724" s="786" t="s">
        <v>18</v>
      </c>
      <c r="K724" s="1052">
        <v>8.6999999999999993</v>
      </c>
    </row>
    <row r="725" spans="2:11" ht="15" thickBot="1" x14ac:dyDescent="0.4">
      <c r="B725" s="551" t="s">
        <v>355</v>
      </c>
      <c r="D725" s="1051"/>
      <c r="E725" s="793"/>
      <c r="F725" s="793"/>
      <c r="G725" s="793"/>
      <c r="H725" s="793"/>
      <c r="I725" s="793"/>
      <c r="J725" s="569"/>
      <c r="K725" s="1053"/>
    </row>
    <row r="726" spans="2:11" ht="15" thickBot="1" x14ac:dyDescent="0.4">
      <c r="B726" s="553" t="s">
        <v>76</v>
      </c>
      <c r="D726" s="793" t="s">
        <v>18</v>
      </c>
      <c r="E726" s="793" t="s">
        <v>18</v>
      </c>
      <c r="F726" s="793" t="s">
        <v>18</v>
      </c>
      <c r="G726" s="793" t="s">
        <v>18</v>
      </c>
      <c r="H726" s="793">
        <v>-2.7</v>
      </c>
      <c r="I726" s="793">
        <v>11.4</v>
      </c>
      <c r="J726" s="793">
        <v>-71.3</v>
      </c>
      <c r="K726" s="777">
        <v>-62.6</v>
      </c>
    </row>
    <row r="727" spans="2:11" ht="15" thickBot="1" x14ac:dyDescent="0.4">
      <c r="B727" s="546" t="s">
        <v>719</v>
      </c>
      <c r="D727" s="547">
        <v>2239.3000000000002</v>
      </c>
      <c r="E727" s="548">
        <v>782.4</v>
      </c>
      <c r="F727" s="548">
        <v>-12.9</v>
      </c>
      <c r="G727" s="548">
        <v>-115.7</v>
      </c>
      <c r="H727" s="548">
        <v>-34.299999999999997</v>
      </c>
      <c r="I727" s="548">
        <v>116.2</v>
      </c>
      <c r="J727" s="548">
        <v>106.2</v>
      </c>
      <c r="K727" s="777">
        <v>3081.2</v>
      </c>
    </row>
    <row r="728" spans="2:11" ht="15" thickBot="1" x14ac:dyDescent="0.4">
      <c r="B728" s="561"/>
      <c r="D728" s="662"/>
      <c r="E728" s="662"/>
      <c r="F728" s="662"/>
      <c r="G728" s="662"/>
      <c r="H728" s="662"/>
      <c r="I728" s="662"/>
      <c r="J728" s="662"/>
      <c r="K728" s="778"/>
    </row>
    <row r="729" spans="2:11" ht="15" thickBot="1" x14ac:dyDescent="0.4">
      <c r="B729" s="780" t="s">
        <v>636</v>
      </c>
      <c r="D729" s="781">
        <v>2239.3000000000002</v>
      </c>
      <c r="E729" s="640">
        <v>781.4</v>
      </c>
      <c r="F729" s="782">
        <v>-12.2</v>
      </c>
      <c r="G729" s="640">
        <v>-75</v>
      </c>
      <c r="H729" s="640">
        <v>9.5</v>
      </c>
      <c r="I729" s="640">
        <v>77.5</v>
      </c>
      <c r="J729" s="782">
        <v>402.8</v>
      </c>
      <c r="K729" s="775">
        <v>3423.3</v>
      </c>
    </row>
    <row r="730" spans="2:11" ht="15" thickBot="1" x14ac:dyDescent="0.4">
      <c r="B730" s="776" t="s">
        <v>176</v>
      </c>
      <c r="D730" s="779" t="s">
        <v>707</v>
      </c>
      <c r="E730" s="779" t="s">
        <v>707</v>
      </c>
      <c r="F730" s="779" t="s">
        <v>708</v>
      </c>
      <c r="G730" s="779" t="s">
        <v>709</v>
      </c>
      <c r="H730" s="779" t="s">
        <v>710</v>
      </c>
      <c r="I730" s="779" t="s">
        <v>711</v>
      </c>
      <c r="J730" s="779">
        <v>-114.4</v>
      </c>
      <c r="K730" s="777">
        <v>-114.4</v>
      </c>
    </row>
    <row r="731" spans="2:11" x14ac:dyDescent="0.35">
      <c r="B731" s="549" t="s">
        <v>354</v>
      </c>
      <c r="D731" s="1048" t="s">
        <v>707</v>
      </c>
      <c r="E731" s="791" t="s">
        <v>707</v>
      </c>
      <c r="F731" s="791" t="s">
        <v>707</v>
      </c>
      <c r="G731" s="791" t="s">
        <v>707</v>
      </c>
      <c r="H731" s="791">
        <v>-37.1</v>
      </c>
      <c r="I731" s="791">
        <v>-7</v>
      </c>
      <c r="J731" s="784" t="s">
        <v>707</v>
      </c>
      <c r="K731" s="1052">
        <v>-44.1</v>
      </c>
    </row>
    <row r="732" spans="2:11" ht="15" thickBot="1" x14ac:dyDescent="0.4">
      <c r="B732" s="551" t="s">
        <v>355</v>
      </c>
      <c r="D732" s="1049"/>
      <c r="E732" s="792"/>
      <c r="F732" s="792"/>
      <c r="G732" s="792"/>
      <c r="H732" s="792"/>
      <c r="I732" s="792"/>
      <c r="J732" s="576"/>
      <c r="K732" s="1053"/>
    </row>
    <row r="733" spans="2:11" ht="15" thickBot="1" x14ac:dyDescent="0.4">
      <c r="B733" s="553" t="s">
        <v>76</v>
      </c>
      <c r="D733" s="792" t="s">
        <v>707</v>
      </c>
      <c r="E733" s="792" t="s">
        <v>707</v>
      </c>
      <c r="F733" s="792" t="s">
        <v>707</v>
      </c>
      <c r="G733" s="792" t="s">
        <v>707</v>
      </c>
      <c r="H733" s="792">
        <v>-37.1</v>
      </c>
      <c r="I733" s="792">
        <v>-7</v>
      </c>
      <c r="J733" s="792">
        <v>-114.4</v>
      </c>
      <c r="K733" s="777">
        <v>-158.5</v>
      </c>
    </row>
    <row r="734" spans="2:11" ht="15" thickBot="1" x14ac:dyDescent="0.4">
      <c r="B734" s="558" t="s">
        <v>637</v>
      </c>
      <c r="D734" s="562">
        <v>2239.3000000000002</v>
      </c>
      <c r="E734" s="563">
        <v>781.4</v>
      </c>
      <c r="F734" s="563">
        <v>-12.2</v>
      </c>
      <c r="G734" s="563">
        <v>-75</v>
      </c>
      <c r="H734" s="563">
        <v>-27.6</v>
      </c>
      <c r="I734" s="563">
        <v>70.5</v>
      </c>
      <c r="J734" s="563">
        <v>288.39999999999998</v>
      </c>
      <c r="K734" s="775">
        <v>3264.8</v>
      </c>
    </row>
    <row r="737" spans="2:11" ht="29" x14ac:dyDescent="0.35">
      <c r="B737" s="510" t="s">
        <v>746</v>
      </c>
    </row>
    <row r="739" spans="2:11" ht="36" customHeight="1" x14ac:dyDescent="0.35">
      <c r="B739" s="1043"/>
      <c r="D739" s="1031" t="s">
        <v>42</v>
      </c>
      <c r="E739" s="1031" t="s">
        <v>43</v>
      </c>
      <c r="F739" s="1022" t="s">
        <v>44</v>
      </c>
      <c r="G739" s="1022"/>
      <c r="H739" s="1022"/>
      <c r="I739" s="1022" t="s">
        <v>560</v>
      </c>
      <c r="J739" s="1031" t="s">
        <v>128</v>
      </c>
      <c r="K739" s="1022" t="s">
        <v>519</v>
      </c>
    </row>
    <row r="740" spans="2:11" ht="15" thickBot="1" x14ac:dyDescent="0.4">
      <c r="B740" s="1043"/>
      <c r="D740" s="1031"/>
      <c r="E740" s="1031"/>
      <c r="F740" s="1054"/>
      <c r="G740" s="1054"/>
      <c r="H740" s="1054"/>
      <c r="I740" s="1022"/>
      <c r="J740" s="1031"/>
      <c r="K740" s="1022"/>
    </row>
    <row r="741" spans="2:11" ht="33" customHeight="1" x14ac:dyDescent="0.35">
      <c r="B741" s="1043"/>
      <c r="D741" s="1031"/>
      <c r="E741" s="1031"/>
      <c r="F741" s="1102" t="s">
        <v>520</v>
      </c>
      <c r="G741" s="797" t="s">
        <v>389</v>
      </c>
      <c r="H741" s="1102" t="s">
        <v>523</v>
      </c>
      <c r="I741" s="1022"/>
      <c r="J741" s="1031"/>
      <c r="K741" s="1022"/>
    </row>
    <row r="742" spans="2:11" x14ac:dyDescent="0.35">
      <c r="B742" s="1043"/>
      <c r="D742" s="1031"/>
      <c r="E742" s="1031"/>
      <c r="F742" s="1103"/>
      <c r="G742" s="797"/>
      <c r="H742" s="1103"/>
      <c r="I742" s="1022"/>
      <c r="J742" s="1031"/>
      <c r="K742" s="1022"/>
    </row>
    <row r="743" spans="2:11" ht="15" thickBot="1" x14ac:dyDescent="0.4">
      <c r="B743" s="546" t="s">
        <v>718</v>
      </c>
      <c r="D743" s="547">
        <v>2239.3000000000002</v>
      </c>
      <c r="E743" s="548">
        <v>782.4</v>
      </c>
      <c r="F743" s="548">
        <v>-12.9</v>
      </c>
      <c r="G743" s="548">
        <v>-115.7</v>
      </c>
      <c r="H743" s="548">
        <v>-31.6</v>
      </c>
      <c r="I743" s="548">
        <v>104.8</v>
      </c>
      <c r="J743" s="548">
        <v>177.5</v>
      </c>
      <c r="K743" s="800" t="s">
        <v>689</v>
      </c>
    </row>
    <row r="744" spans="2:11" ht="15" thickBot="1" x14ac:dyDescent="0.4">
      <c r="B744" s="648" t="s">
        <v>176</v>
      </c>
      <c r="D744" s="657" t="s">
        <v>18</v>
      </c>
      <c r="E744" s="657" t="s">
        <v>18</v>
      </c>
      <c r="F744" s="657" t="s">
        <v>18</v>
      </c>
      <c r="G744" s="657" t="s">
        <v>18</v>
      </c>
      <c r="H744" s="657" t="s">
        <v>18</v>
      </c>
      <c r="I744" s="657" t="s">
        <v>18</v>
      </c>
      <c r="J744" s="657">
        <v>-130</v>
      </c>
      <c r="K744" s="656">
        <v>-130</v>
      </c>
    </row>
    <row r="745" spans="2:11" x14ac:dyDescent="0.35">
      <c r="B745" s="549" t="s">
        <v>354</v>
      </c>
      <c r="D745" s="1105" t="s">
        <v>18</v>
      </c>
      <c r="E745" s="1105" t="s">
        <v>18</v>
      </c>
      <c r="F745" s="1105" t="s">
        <v>18</v>
      </c>
      <c r="G745" s="1105">
        <v>29.5</v>
      </c>
      <c r="H745" s="1105">
        <v>15.9</v>
      </c>
      <c r="I745" s="1105">
        <v>8.6</v>
      </c>
      <c r="J745" s="1108" t="s">
        <v>18</v>
      </c>
      <c r="K745" s="1106">
        <v>54</v>
      </c>
    </row>
    <row r="746" spans="2:11" ht="15" thickBot="1" x14ac:dyDescent="0.4">
      <c r="B746" s="551" t="s">
        <v>355</v>
      </c>
      <c r="D746" s="1051"/>
      <c r="E746" s="1051"/>
      <c r="F746" s="1051"/>
      <c r="G746" s="1051"/>
      <c r="H746" s="1051"/>
      <c r="I746" s="1051"/>
      <c r="J746" s="1109"/>
      <c r="K746" s="1107"/>
    </row>
    <row r="747" spans="2:11" ht="15" thickBot="1" x14ac:dyDescent="0.4">
      <c r="B747" s="553" t="s">
        <v>76</v>
      </c>
      <c r="D747" s="799" t="s">
        <v>18</v>
      </c>
      <c r="E747" s="799"/>
      <c r="F747" s="799" t="s">
        <v>18</v>
      </c>
      <c r="G747" s="799">
        <v>29.5</v>
      </c>
      <c r="H747" s="799">
        <v>15.9</v>
      </c>
      <c r="I747" s="799">
        <v>8.6</v>
      </c>
      <c r="J747" s="799">
        <v>-130</v>
      </c>
      <c r="K747" s="659">
        <v>-76</v>
      </c>
    </row>
    <row r="748" spans="2:11" ht="15" thickBot="1" x14ac:dyDescent="0.4">
      <c r="B748" s="551" t="s">
        <v>357</v>
      </c>
      <c r="D748" s="799" t="s">
        <v>18</v>
      </c>
      <c r="E748" s="799">
        <v>-21.6</v>
      </c>
      <c r="F748" s="799" t="s">
        <v>18</v>
      </c>
      <c r="G748" s="799" t="s">
        <v>18</v>
      </c>
      <c r="H748" s="799" t="s">
        <v>18</v>
      </c>
      <c r="I748" s="799" t="s">
        <v>18</v>
      </c>
      <c r="J748" s="799">
        <v>21.6</v>
      </c>
      <c r="K748" s="655" t="s">
        <v>18</v>
      </c>
    </row>
    <row r="749" spans="2:11" ht="15" thickBot="1" x14ac:dyDescent="0.4">
      <c r="B749" s="546" t="s">
        <v>745</v>
      </c>
      <c r="D749" s="547">
        <v>2239.3000000000002</v>
      </c>
      <c r="E749" s="548">
        <v>760.8</v>
      </c>
      <c r="F749" s="548">
        <v>-12.9</v>
      </c>
      <c r="G749" s="548">
        <v>-86.2</v>
      </c>
      <c r="H749" s="548">
        <v>-15.7</v>
      </c>
      <c r="I749" s="548">
        <v>113.4</v>
      </c>
      <c r="J749" s="548">
        <v>69.099999999999994</v>
      </c>
      <c r="K749" s="661">
        <v>3067.8</v>
      </c>
    </row>
    <row r="750" spans="2:11" ht="15" thickBot="1" x14ac:dyDescent="0.4">
      <c r="B750" s="561"/>
      <c r="D750" s="662"/>
      <c r="E750" s="662"/>
      <c r="F750" s="662"/>
      <c r="G750" s="662"/>
      <c r="H750" s="662"/>
      <c r="I750" s="662"/>
      <c r="J750" s="662"/>
      <c r="K750" s="663"/>
    </row>
    <row r="751" spans="2:11" ht="15" thickBot="1" x14ac:dyDescent="0.4">
      <c r="B751" s="801" t="s">
        <v>636</v>
      </c>
      <c r="D751" s="802" t="s">
        <v>591</v>
      </c>
      <c r="E751" s="802">
        <v>781.4</v>
      </c>
      <c r="F751" s="802">
        <v>-12.2</v>
      </c>
      <c r="G751" s="802">
        <v>-75</v>
      </c>
      <c r="H751" s="802">
        <v>9.5</v>
      </c>
      <c r="I751" s="802">
        <v>77.5</v>
      </c>
      <c r="J751" s="802">
        <v>402.8</v>
      </c>
      <c r="K751" s="661">
        <v>3423.3</v>
      </c>
    </row>
    <row r="752" spans="2:11" ht="15" thickBot="1" x14ac:dyDescent="0.4">
      <c r="B752" s="648" t="s">
        <v>176</v>
      </c>
      <c r="D752" s="664" t="s">
        <v>18</v>
      </c>
      <c r="E752" s="664" t="s">
        <v>18</v>
      </c>
      <c r="F752" s="664" t="s">
        <v>18</v>
      </c>
      <c r="G752" s="664" t="s">
        <v>18</v>
      </c>
      <c r="H752" s="664" t="s">
        <v>18</v>
      </c>
      <c r="I752" s="664" t="s">
        <v>18</v>
      </c>
      <c r="J752" s="664">
        <v>-191.9</v>
      </c>
      <c r="K752" s="655">
        <v>-191.9</v>
      </c>
    </row>
    <row r="753" spans="1:12" x14ac:dyDescent="0.35">
      <c r="B753" s="549" t="s">
        <v>354</v>
      </c>
      <c r="D753" s="1104" t="s">
        <v>18</v>
      </c>
      <c r="E753" s="1104" t="s">
        <v>18</v>
      </c>
      <c r="F753" s="1104">
        <v>-0.7</v>
      </c>
      <c r="G753" s="1104">
        <v>-42.2</v>
      </c>
      <c r="H753" s="1104">
        <v>-24.3</v>
      </c>
      <c r="I753" s="1104">
        <v>-5.8</v>
      </c>
      <c r="J753" s="1110" t="s">
        <v>18</v>
      </c>
      <c r="K753" s="1106">
        <v>-73</v>
      </c>
    </row>
    <row r="754" spans="1:12" ht="15" thickBot="1" x14ac:dyDescent="0.4">
      <c r="B754" s="551" t="s">
        <v>355</v>
      </c>
      <c r="D754" s="1049"/>
      <c r="E754" s="1049"/>
      <c r="F754" s="1049"/>
      <c r="G754" s="1049"/>
      <c r="H754" s="1049"/>
      <c r="I754" s="1049"/>
      <c r="J754" s="1111"/>
      <c r="K754" s="1107"/>
    </row>
    <row r="755" spans="1:12" ht="15" thickBot="1" x14ac:dyDescent="0.4">
      <c r="B755" s="553" t="s">
        <v>76</v>
      </c>
      <c r="D755" s="640" t="s">
        <v>18</v>
      </c>
      <c r="E755" s="798" t="s">
        <v>18</v>
      </c>
      <c r="F755" s="798">
        <v>-0.7</v>
      </c>
      <c r="G755" s="798">
        <v>-42.2</v>
      </c>
      <c r="H755" s="798">
        <v>-24.3</v>
      </c>
      <c r="I755" s="798">
        <v>-5.8</v>
      </c>
      <c r="J755" s="798">
        <v>-191.9</v>
      </c>
      <c r="K755" s="659">
        <v>-264.89999999999998</v>
      </c>
    </row>
    <row r="756" spans="1:12" ht="15" thickBot="1" x14ac:dyDescent="0.4">
      <c r="B756" s="546" t="s">
        <v>649</v>
      </c>
      <c r="D756" s="640" t="s">
        <v>591</v>
      </c>
      <c r="E756" s="640">
        <v>781.4</v>
      </c>
      <c r="F756" s="640">
        <v>-12.9</v>
      </c>
      <c r="G756" s="640">
        <v>-117.2</v>
      </c>
      <c r="H756" s="640">
        <v>-14.8</v>
      </c>
      <c r="I756" s="640">
        <v>71.7</v>
      </c>
      <c r="J756" s="640">
        <v>210.9</v>
      </c>
      <c r="K756" s="655" t="s">
        <v>644</v>
      </c>
    </row>
    <row r="757" spans="1:12" x14ac:dyDescent="0.35">
      <c r="A757" s="75"/>
      <c r="B757" s="75"/>
      <c r="C757" s="805"/>
      <c r="D757" s="803"/>
      <c r="E757" s="804"/>
      <c r="F757" s="804"/>
      <c r="G757" s="806"/>
      <c r="H757" s="806"/>
      <c r="I757" s="806"/>
      <c r="J757" s="804"/>
      <c r="K757" s="804"/>
    </row>
    <row r="758" spans="1:12" x14ac:dyDescent="0.35">
      <c r="A758" s="75"/>
      <c r="B758" s="75"/>
      <c r="C758" s="805"/>
      <c r="D758" s="803"/>
      <c r="E758" s="804"/>
      <c r="F758" s="804"/>
      <c r="G758" s="806"/>
      <c r="H758" s="806"/>
      <c r="I758" s="806"/>
      <c r="J758" s="804"/>
      <c r="K758" s="804"/>
    </row>
    <row r="759" spans="1:12" ht="43.5" x14ac:dyDescent="0.35">
      <c r="A759" s="75"/>
      <c r="B759" s="510" t="s">
        <v>752</v>
      </c>
    </row>
    <row r="760" spans="1:12" x14ac:dyDescent="0.35">
      <c r="A760" s="75"/>
    </row>
    <row r="761" spans="1:12" ht="38.25" customHeight="1" x14ac:dyDescent="0.35">
      <c r="A761" s="75"/>
      <c r="B761" s="1043"/>
      <c r="D761" s="1026" t="s">
        <v>42</v>
      </c>
      <c r="E761" s="1026" t="s">
        <v>43</v>
      </c>
      <c r="F761" s="1020" t="s">
        <v>44</v>
      </c>
      <c r="G761" s="1020"/>
      <c r="H761" s="1020"/>
      <c r="I761" s="1020" t="s">
        <v>560</v>
      </c>
      <c r="J761" s="1026" t="s">
        <v>128</v>
      </c>
      <c r="K761" s="1020" t="s">
        <v>519</v>
      </c>
    </row>
    <row r="762" spans="1:12" ht="15" thickBot="1" x14ac:dyDescent="0.4">
      <c r="A762" s="75"/>
      <c r="B762" s="1043"/>
      <c r="D762" s="1026"/>
      <c r="E762" s="1026"/>
      <c r="F762" s="1025"/>
      <c r="G762" s="1025"/>
      <c r="H762" s="1025"/>
      <c r="I762" s="1020"/>
      <c r="J762" s="1026"/>
      <c r="K762" s="1020"/>
    </row>
    <row r="763" spans="1:12" ht="52" x14ac:dyDescent="0.35">
      <c r="A763" s="75"/>
      <c r="B763" s="1043"/>
      <c r="D763" s="1026"/>
      <c r="E763" s="1026"/>
      <c r="F763" s="1044" t="s">
        <v>520</v>
      </c>
      <c r="G763" s="842" t="s">
        <v>389</v>
      </c>
      <c r="H763" s="1044" t="s">
        <v>523</v>
      </c>
      <c r="I763" s="1020"/>
      <c r="J763" s="1026"/>
      <c r="K763" s="1020"/>
    </row>
    <row r="764" spans="1:12" x14ac:dyDescent="0.35">
      <c r="A764" s="75"/>
      <c r="B764" s="1043"/>
      <c r="D764" s="1026"/>
      <c r="E764" s="1026"/>
      <c r="F764" s="1045"/>
      <c r="G764" s="842"/>
      <c r="H764" s="1045"/>
      <c r="I764" s="1021"/>
      <c r="J764" s="1026"/>
      <c r="K764" s="1020"/>
    </row>
    <row r="765" spans="1:12" ht="13.5" thickBot="1" x14ac:dyDescent="0.35">
      <c r="A765" s="75"/>
      <c r="B765" s="817" t="s">
        <v>718</v>
      </c>
      <c r="C765" s="816"/>
      <c r="D765" s="818">
        <v>2239.3000000000002</v>
      </c>
      <c r="E765" s="818">
        <v>782.4</v>
      </c>
      <c r="F765" s="818">
        <v>-12.9</v>
      </c>
      <c r="G765" s="818">
        <v>-115.7</v>
      </c>
      <c r="H765" s="818">
        <v>-31.6</v>
      </c>
      <c r="I765" s="818">
        <v>104.8</v>
      </c>
      <c r="J765" s="818">
        <v>177.5</v>
      </c>
      <c r="K765" s="819">
        <f>SUM(D765:J765)</f>
        <v>3143.8000000000006</v>
      </c>
      <c r="L765" s="807"/>
    </row>
    <row r="766" spans="1:12" ht="13.5" thickTop="1" x14ac:dyDescent="0.3">
      <c r="A766" s="75"/>
      <c r="B766" s="820" t="s">
        <v>176</v>
      </c>
      <c r="C766" s="816"/>
      <c r="D766" s="821" t="s">
        <v>18</v>
      </c>
      <c r="E766" s="821" t="s">
        <v>18</v>
      </c>
      <c r="F766" s="821" t="s">
        <v>18</v>
      </c>
      <c r="G766" s="821" t="s">
        <v>18</v>
      </c>
      <c r="H766" s="821" t="s">
        <v>18</v>
      </c>
      <c r="I766" s="821" t="s">
        <v>18</v>
      </c>
      <c r="J766" s="821">
        <v>-153.5</v>
      </c>
      <c r="K766" s="822">
        <f t="shared" ref="K766:K779" si="0">SUM(D766:J766)</f>
        <v>-153.5</v>
      </c>
      <c r="L766" s="807"/>
    </row>
    <row r="767" spans="1:12" ht="13" x14ac:dyDescent="0.3">
      <c r="A767" s="75"/>
      <c r="B767" s="1037" t="s">
        <v>354</v>
      </c>
      <c r="C767" s="816"/>
      <c r="D767" s="1039" t="s">
        <v>18</v>
      </c>
      <c r="E767" s="1039" t="s">
        <v>18</v>
      </c>
      <c r="F767" s="1039" t="s">
        <v>18</v>
      </c>
      <c r="G767" s="1039">
        <v>29.5</v>
      </c>
      <c r="H767" s="1039">
        <v>4.3</v>
      </c>
      <c r="I767" s="1039">
        <v>24.5</v>
      </c>
      <c r="J767" s="1041" t="s">
        <v>18</v>
      </c>
      <c r="K767" s="1023">
        <f t="shared" si="0"/>
        <v>58.3</v>
      </c>
      <c r="L767" s="807"/>
    </row>
    <row r="768" spans="1:12" ht="13" x14ac:dyDescent="0.3">
      <c r="A768" s="75"/>
      <c r="B768" s="1038" t="s">
        <v>355</v>
      </c>
      <c r="C768" s="816"/>
      <c r="D768" s="1040"/>
      <c r="E768" s="1040"/>
      <c r="F768" s="1040"/>
      <c r="G768" s="1040"/>
      <c r="H768" s="1040"/>
      <c r="I768" s="1040"/>
      <c r="J768" s="1042"/>
      <c r="K768" s="1024"/>
      <c r="L768" s="807"/>
    </row>
    <row r="769" spans="1:12" ht="13" x14ac:dyDescent="0.3">
      <c r="A769" s="75"/>
      <c r="B769" s="823" t="s">
        <v>76</v>
      </c>
      <c r="C769" s="816"/>
      <c r="D769" s="824" t="s">
        <v>18</v>
      </c>
      <c r="E769" s="824" t="s">
        <v>18</v>
      </c>
      <c r="F769" s="824" t="s">
        <v>18</v>
      </c>
      <c r="G769" s="824">
        <v>29.5</v>
      </c>
      <c r="H769" s="824">
        <v>4.3</v>
      </c>
      <c r="I769" s="824">
        <v>24.5</v>
      </c>
      <c r="J769" s="824">
        <v>-153.5</v>
      </c>
      <c r="K769" s="825">
        <f t="shared" si="0"/>
        <v>-95.2</v>
      </c>
      <c r="L769" s="807"/>
    </row>
    <row r="770" spans="1:12" ht="13" x14ac:dyDescent="0.3">
      <c r="A770" s="75"/>
      <c r="B770" s="823" t="s">
        <v>357</v>
      </c>
      <c r="C770" s="816"/>
      <c r="D770" s="824" t="s">
        <v>18</v>
      </c>
      <c r="E770" s="824">
        <v>-10.7</v>
      </c>
      <c r="F770" s="824" t="s">
        <v>18</v>
      </c>
      <c r="G770" s="824" t="s">
        <v>18</v>
      </c>
      <c r="H770" s="824" t="s">
        <v>18</v>
      </c>
      <c r="I770" s="824" t="s">
        <v>18</v>
      </c>
      <c r="J770" s="824">
        <v>10.7</v>
      </c>
      <c r="K770" s="825">
        <f t="shared" si="0"/>
        <v>0</v>
      </c>
      <c r="L770" s="807"/>
    </row>
    <row r="771" spans="1:12" ht="13.5" thickBot="1" x14ac:dyDescent="0.35">
      <c r="A771" s="75"/>
      <c r="B771" s="839" t="s">
        <v>753</v>
      </c>
      <c r="C771" s="816"/>
      <c r="D771" s="833">
        <v>2239.3000000000002</v>
      </c>
      <c r="E771" s="833">
        <v>771.7</v>
      </c>
      <c r="F771" s="833">
        <v>-12.9</v>
      </c>
      <c r="G771" s="833">
        <v>-86.2</v>
      </c>
      <c r="H771" s="833">
        <v>-27.3</v>
      </c>
      <c r="I771" s="833">
        <v>129.30000000000001</v>
      </c>
      <c r="J771" s="833">
        <v>34.700000000000003</v>
      </c>
      <c r="K771" s="834">
        <f t="shared" si="0"/>
        <v>3048.6</v>
      </c>
      <c r="L771" s="807"/>
    </row>
    <row r="772" spans="1:12" ht="13.5" thickBot="1" x14ac:dyDescent="0.35">
      <c r="A772" s="75"/>
      <c r="B772" s="840"/>
      <c r="C772" s="816"/>
      <c r="D772" s="837"/>
      <c r="E772" s="837"/>
      <c r="F772" s="837"/>
      <c r="G772" s="837"/>
      <c r="H772" s="837"/>
      <c r="I772" s="837"/>
      <c r="J772" s="837"/>
      <c r="K772" s="838"/>
      <c r="L772" s="807"/>
    </row>
    <row r="773" spans="1:12" ht="13.5" thickBot="1" x14ac:dyDescent="0.35">
      <c r="A773" s="75"/>
      <c r="B773" s="841" t="s">
        <v>636</v>
      </c>
      <c r="C773" s="816"/>
      <c r="D773" s="835">
        <v>2239.3000000000002</v>
      </c>
      <c r="E773" s="835">
        <v>781.4</v>
      </c>
      <c r="F773" s="835">
        <v>-12.2</v>
      </c>
      <c r="G773" s="835">
        <v>-75</v>
      </c>
      <c r="H773" s="835">
        <v>9.5</v>
      </c>
      <c r="I773" s="835">
        <v>77.5</v>
      </c>
      <c r="J773" s="835">
        <v>402.8</v>
      </c>
      <c r="K773" s="836">
        <f t="shared" si="0"/>
        <v>3423.3000000000006</v>
      </c>
      <c r="L773" s="807"/>
    </row>
    <row r="774" spans="1:12" ht="13.5" thickTop="1" x14ac:dyDescent="0.3">
      <c r="A774" s="75"/>
      <c r="B774" s="829" t="s">
        <v>176</v>
      </c>
      <c r="C774" s="816"/>
      <c r="D774" s="830" t="s">
        <v>18</v>
      </c>
      <c r="E774" s="830" t="s">
        <v>18</v>
      </c>
      <c r="F774" s="830" t="s">
        <v>18</v>
      </c>
      <c r="G774" s="830" t="s">
        <v>18</v>
      </c>
      <c r="H774" s="830" t="s">
        <v>18</v>
      </c>
      <c r="I774" s="830" t="s">
        <v>18</v>
      </c>
      <c r="J774" s="830">
        <v>-176.3</v>
      </c>
      <c r="K774" s="822">
        <f t="shared" si="0"/>
        <v>-176.3</v>
      </c>
      <c r="L774" s="807"/>
    </row>
    <row r="775" spans="1:12" ht="13" x14ac:dyDescent="0.3">
      <c r="A775" s="75"/>
      <c r="B775" s="1035" t="s">
        <v>354</v>
      </c>
      <c r="C775" s="816"/>
      <c r="D775" s="1027" t="s">
        <v>18</v>
      </c>
      <c r="E775" s="1027" t="s">
        <v>18</v>
      </c>
      <c r="F775" s="1027">
        <v>-0.7</v>
      </c>
      <c r="G775" s="1027">
        <v>-42.2</v>
      </c>
      <c r="H775" s="1027">
        <v>-35.299999999999997</v>
      </c>
      <c r="I775" s="1027">
        <v>-6.4</v>
      </c>
      <c r="J775" s="1029" t="s">
        <v>18</v>
      </c>
      <c r="K775" s="1023">
        <f t="shared" si="0"/>
        <v>-84.600000000000009</v>
      </c>
      <c r="L775" s="807"/>
    </row>
    <row r="776" spans="1:12" ht="13" x14ac:dyDescent="0.3">
      <c r="A776" s="75"/>
      <c r="B776" s="1036" t="s">
        <v>355</v>
      </c>
      <c r="C776" s="816"/>
      <c r="D776" s="1028"/>
      <c r="E776" s="1028"/>
      <c r="F776" s="1028"/>
      <c r="G776" s="1028"/>
      <c r="H776" s="1028"/>
      <c r="I776" s="1028"/>
      <c r="J776" s="1030"/>
      <c r="K776" s="1024"/>
      <c r="L776" s="807"/>
    </row>
    <row r="777" spans="1:12" ht="13" x14ac:dyDescent="0.3">
      <c r="A777" s="75"/>
      <c r="B777" s="831" t="s">
        <v>76</v>
      </c>
      <c r="C777" s="816"/>
      <c r="D777" s="832" t="s">
        <v>18</v>
      </c>
      <c r="E777" s="832"/>
      <c r="F777" s="832">
        <v>-0.7</v>
      </c>
      <c r="G777" s="832">
        <v>-42.2</v>
      </c>
      <c r="H777" s="832">
        <v>-35.299999999999997</v>
      </c>
      <c r="I777" s="832">
        <v>-6.4</v>
      </c>
      <c r="J777" s="832">
        <v>-176.3</v>
      </c>
      <c r="K777" s="825">
        <f t="shared" si="0"/>
        <v>-260.90000000000003</v>
      </c>
      <c r="L777" s="807"/>
    </row>
    <row r="778" spans="1:12" ht="13" x14ac:dyDescent="0.3">
      <c r="A778" s="75"/>
      <c r="B778" s="831" t="s">
        <v>357</v>
      </c>
      <c r="C778" s="816"/>
      <c r="D778" s="832"/>
      <c r="E778" s="832">
        <v>1</v>
      </c>
      <c r="F778" s="832"/>
      <c r="G778" s="832"/>
      <c r="H778" s="832"/>
      <c r="I778" s="832"/>
      <c r="J778" s="832">
        <v>-1</v>
      </c>
      <c r="K778" s="825">
        <f t="shared" si="0"/>
        <v>0</v>
      </c>
      <c r="L778" s="807"/>
    </row>
    <row r="779" spans="1:12" ht="13.5" thickBot="1" x14ac:dyDescent="0.35">
      <c r="A779" s="75"/>
      <c r="B779" s="827" t="s">
        <v>677</v>
      </c>
      <c r="C779" s="816"/>
      <c r="D779" s="828">
        <v>2239.3000000000002</v>
      </c>
      <c r="E779" s="828">
        <v>782.4</v>
      </c>
      <c r="F779" s="828">
        <v>-12.9</v>
      </c>
      <c r="G779" s="828">
        <v>-117.2</v>
      </c>
      <c r="H779" s="828">
        <v>-25.8</v>
      </c>
      <c r="I779" s="828">
        <v>71.099999999999994</v>
      </c>
      <c r="J779" s="828">
        <v>225.5</v>
      </c>
      <c r="K779" s="826">
        <f t="shared" si="0"/>
        <v>3162.4</v>
      </c>
      <c r="L779" s="807"/>
    </row>
    <row r="780" spans="1:12" customFormat="1" ht="15" thickTop="1" x14ac:dyDescent="0.35"/>
    <row r="781" spans="1:12" x14ac:dyDescent="0.35">
      <c r="A781" s="75"/>
      <c r="B781" s="75"/>
      <c r="C781" s="805"/>
      <c r="D781" s="803"/>
      <c r="E781" s="804"/>
      <c r="F781" s="804"/>
      <c r="G781" s="806"/>
      <c r="H781" s="806"/>
      <c r="I781" s="806"/>
      <c r="J781" s="804"/>
      <c r="K781" s="804"/>
    </row>
    <row r="782" spans="1:12" ht="43.5" x14ac:dyDescent="0.35">
      <c r="A782" s="75"/>
      <c r="B782" s="510" t="s">
        <v>765</v>
      </c>
    </row>
    <row r="783" spans="1:12" x14ac:dyDescent="0.35">
      <c r="A783" s="75"/>
    </row>
    <row r="784" spans="1:12" ht="38.25" customHeight="1" x14ac:dyDescent="0.35">
      <c r="A784" s="75"/>
      <c r="B784" s="1043"/>
      <c r="D784" s="1026" t="s">
        <v>42</v>
      </c>
      <c r="E784" s="1026" t="s">
        <v>43</v>
      </c>
      <c r="F784" s="1020" t="s">
        <v>44</v>
      </c>
      <c r="G784" s="1020"/>
      <c r="H784" s="1020"/>
      <c r="I784" s="1020" t="s">
        <v>560</v>
      </c>
      <c r="J784" s="1026" t="s">
        <v>128</v>
      </c>
      <c r="K784" s="1020" t="s">
        <v>519</v>
      </c>
    </row>
    <row r="785" spans="1:12" ht="15" thickBot="1" x14ac:dyDescent="0.4">
      <c r="A785" s="75"/>
      <c r="B785" s="1043"/>
      <c r="D785" s="1026"/>
      <c r="E785" s="1026"/>
      <c r="F785" s="1025"/>
      <c r="G785" s="1025"/>
      <c r="H785" s="1025"/>
      <c r="I785" s="1020"/>
      <c r="J785" s="1026"/>
      <c r="K785" s="1020"/>
    </row>
    <row r="786" spans="1:12" ht="52" x14ac:dyDescent="0.35">
      <c r="A786" s="75"/>
      <c r="B786" s="1043"/>
      <c r="D786" s="1026"/>
      <c r="E786" s="1026"/>
      <c r="F786" s="1044" t="s">
        <v>520</v>
      </c>
      <c r="G786" s="842" t="s">
        <v>389</v>
      </c>
      <c r="H786" s="1044" t="s">
        <v>523</v>
      </c>
      <c r="I786" s="1020"/>
      <c r="J786" s="1026"/>
      <c r="K786" s="1020"/>
    </row>
    <row r="787" spans="1:12" x14ac:dyDescent="0.35">
      <c r="A787" s="75"/>
      <c r="B787" s="1043"/>
      <c r="D787" s="1026"/>
      <c r="E787" s="1026"/>
      <c r="F787" s="1045"/>
      <c r="G787" s="842"/>
      <c r="H787" s="1045"/>
      <c r="I787" s="1021"/>
      <c r="J787" s="1026"/>
      <c r="K787" s="1020"/>
    </row>
    <row r="788" spans="1:12" ht="13.5" thickBot="1" x14ac:dyDescent="0.35">
      <c r="A788" s="75"/>
      <c r="B788" s="817" t="s">
        <v>718</v>
      </c>
      <c r="C788" s="816"/>
      <c r="D788" s="818">
        <v>2239.3000000000002</v>
      </c>
      <c r="E788" s="818">
        <v>782.4</v>
      </c>
      <c r="F788" s="818">
        <v>-12.9</v>
      </c>
      <c r="G788" s="818">
        <v>-115.7</v>
      </c>
      <c r="H788" s="818">
        <v>-31.6</v>
      </c>
      <c r="I788" s="818">
        <v>104.8</v>
      </c>
      <c r="J788" s="818">
        <v>177.5</v>
      </c>
      <c r="K788" s="819">
        <f>SUM(D788:J788)</f>
        <v>3143.8000000000006</v>
      </c>
      <c r="L788" s="807"/>
    </row>
    <row r="789" spans="1:12" ht="13.5" thickTop="1" x14ac:dyDescent="0.3">
      <c r="A789" s="75"/>
      <c r="B789" s="820" t="s">
        <v>176</v>
      </c>
      <c r="C789" s="816"/>
      <c r="D789" s="821" t="s">
        <v>18</v>
      </c>
      <c r="E789" s="821" t="s">
        <v>18</v>
      </c>
      <c r="F789" s="821" t="s">
        <v>18</v>
      </c>
      <c r="G789" s="821" t="s">
        <v>18</v>
      </c>
      <c r="H789" s="821" t="s">
        <v>18</v>
      </c>
      <c r="I789" s="821" t="s">
        <v>18</v>
      </c>
      <c r="J789" s="821">
        <v>-225.3</v>
      </c>
      <c r="K789" s="822">
        <f t="shared" ref="K789:K802" si="1">SUM(D789:J789)</f>
        <v>-225.3</v>
      </c>
      <c r="L789" s="807"/>
    </row>
    <row r="790" spans="1:12" ht="13" x14ac:dyDescent="0.3">
      <c r="A790" s="75"/>
      <c r="B790" s="1037" t="s">
        <v>354</v>
      </c>
      <c r="C790" s="816"/>
      <c r="D790" s="1039" t="s">
        <v>18</v>
      </c>
      <c r="E790" s="1039" t="s">
        <v>18</v>
      </c>
      <c r="F790" s="1039" t="s">
        <v>18</v>
      </c>
      <c r="G790" s="1039">
        <v>73.7</v>
      </c>
      <c r="H790" s="1039">
        <v>10.7</v>
      </c>
      <c r="I790" s="1039">
        <v>37.700000000000003</v>
      </c>
      <c r="J790" s="1041" t="s">
        <v>18</v>
      </c>
      <c r="K790" s="1023">
        <f t="shared" si="1"/>
        <v>122.10000000000001</v>
      </c>
      <c r="L790" s="807"/>
    </row>
    <row r="791" spans="1:12" ht="13" x14ac:dyDescent="0.3">
      <c r="A791" s="75"/>
      <c r="B791" s="1038" t="s">
        <v>355</v>
      </c>
      <c r="C791" s="816"/>
      <c r="D791" s="1040"/>
      <c r="E791" s="1040"/>
      <c r="F791" s="1040"/>
      <c r="G791" s="1040"/>
      <c r="H791" s="1040"/>
      <c r="I791" s="1040"/>
      <c r="J791" s="1042"/>
      <c r="K791" s="1024">
        <f t="shared" si="1"/>
        <v>0</v>
      </c>
      <c r="L791" s="807"/>
    </row>
    <row r="792" spans="1:12" ht="13" x14ac:dyDescent="0.3">
      <c r="A792" s="75"/>
      <c r="B792" s="823" t="s">
        <v>76</v>
      </c>
      <c r="C792" s="816"/>
      <c r="D792" s="824" t="s">
        <v>18</v>
      </c>
      <c r="E792" s="824" t="s">
        <v>18</v>
      </c>
      <c r="F792" s="824" t="s">
        <v>18</v>
      </c>
      <c r="G792" s="824">
        <v>73.7</v>
      </c>
      <c r="H792" s="824">
        <v>10.7</v>
      </c>
      <c r="I792" s="824">
        <v>37.700000000000003</v>
      </c>
      <c r="J792" s="824">
        <v>-225.3</v>
      </c>
      <c r="K792" s="825">
        <f t="shared" si="1"/>
        <v>-103.2</v>
      </c>
      <c r="L792" s="807"/>
    </row>
    <row r="793" spans="1:12" ht="13" x14ac:dyDescent="0.3">
      <c r="A793" s="75"/>
      <c r="B793" s="823" t="s">
        <v>357</v>
      </c>
      <c r="C793" s="816"/>
      <c r="D793" s="824" t="s">
        <v>18</v>
      </c>
      <c r="E793" s="824">
        <v>-10.7</v>
      </c>
      <c r="F793" s="824" t="s">
        <v>18</v>
      </c>
      <c r="G793" s="824" t="s">
        <v>18</v>
      </c>
      <c r="H793" s="824" t="s">
        <v>18</v>
      </c>
      <c r="I793" s="824" t="s">
        <v>18</v>
      </c>
      <c r="J793" s="824">
        <v>10.7</v>
      </c>
      <c r="K793" s="825">
        <f t="shared" si="1"/>
        <v>0</v>
      </c>
      <c r="L793" s="807"/>
    </row>
    <row r="794" spans="1:12" ht="13.5" thickBot="1" x14ac:dyDescent="0.35">
      <c r="A794" s="75"/>
      <c r="B794" s="839" t="s">
        <v>766</v>
      </c>
      <c r="C794" s="816"/>
      <c r="D794" s="833">
        <v>2239.3000000000002</v>
      </c>
      <c r="E794" s="833">
        <v>771.7</v>
      </c>
      <c r="F794" s="833">
        <v>-12.9</v>
      </c>
      <c r="G794" s="833">
        <v>-42</v>
      </c>
      <c r="H794" s="833">
        <v>-20.9</v>
      </c>
      <c r="I794" s="833">
        <v>142.5</v>
      </c>
      <c r="J794" s="833">
        <v>-37.1</v>
      </c>
      <c r="K794" s="834">
        <f t="shared" si="1"/>
        <v>3040.6</v>
      </c>
      <c r="L794" s="807"/>
    </row>
    <row r="795" spans="1:12" ht="13.5" thickBot="1" x14ac:dyDescent="0.35">
      <c r="A795" s="75"/>
      <c r="B795" s="840"/>
      <c r="C795" s="816"/>
      <c r="D795" s="837"/>
      <c r="E795" s="837"/>
      <c r="F795" s="837"/>
      <c r="G795" s="837"/>
      <c r="H795" s="837"/>
      <c r="I795" s="837"/>
      <c r="J795" s="837"/>
      <c r="K795" s="838"/>
      <c r="L795" s="807"/>
    </row>
    <row r="796" spans="1:12" ht="13.5" thickBot="1" x14ac:dyDescent="0.35">
      <c r="A796" s="75"/>
      <c r="B796" s="841" t="s">
        <v>636</v>
      </c>
      <c r="C796" s="816"/>
      <c r="D796" s="835">
        <v>2239.3000000000002</v>
      </c>
      <c r="E796" s="835">
        <v>781.4</v>
      </c>
      <c r="F796" s="835">
        <v>-12.2</v>
      </c>
      <c r="G796" s="835">
        <v>-75</v>
      </c>
      <c r="H796" s="835">
        <v>9.5</v>
      </c>
      <c r="I796" s="835">
        <v>77.5</v>
      </c>
      <c r="J796" s="835">
        <v>402.8</v>
      </c>
      <c r="K796" s="836">
        <f t="shared" si="1"/>
        <v>3423.3000000000006</v>
      </c>
      <c r="L796" s="807"/>
    </row>
    <row r="797" spans="1:12" ht="13.5" thickTop="1" x14ac:dyDescent="0.3">
      <c r="A797" s="75"/>
      <c r="B797" s="829" t="s">
        <v>176</v>
      </c>
      <c r="C797" s="816"/>
      <c r="D797" s="830" t="s">
        <v>18</v>
      </c>
      <c r="E797" s="830" t="s">
        <v>18</v>
      </c>
      <c r="F797" s="830" t="s">
        <v>18</v>
      </c>
      <c r="G797" s="830" t="s">
        <v>18</v>
      </c>
      <c r="H797" s="830" t="s">
        <v>18</v>
      </c>
      <c r="I797" s="830" t="s">
        <v>18</v>
      </c>
      <c r="J797" s="830">
        <v>-224.3</v>
      </c>
      <c r="K797" s="822">
        <f t="shared" si="1"/>
        <v>-224.3</v>
      </c>
      <c r="L797" s="807"/>
    </row>
    <row r="798" spans="1:12" ht="13" x14ac:dyDescent="0.3">
      <c r="A798" s="75"/>
      <c r="B798" s="1035" t="s">
        <v>354</v>
      </c>
      <c r="C798" s="816"/>
      <c r="D798" s="1027" t="s">
        <v>18</v>
      </c>
      <c r="E798" s="1027" t="s">
        <v>18</v>
      </c>
      <c r="F798" s="1027">
        <v>-0.7</v>
      </c>
      <c r="G798" s="1027">
        <v>-40.700000000000003</v>
      </c>
      <c r="H798" s="1027">
        <v>-41.1</v>
      </c>
      <c r="I798" s="1027">
        <v>27.3</v>
      </c>
      <c r="J798" s="1029" t="s">
        <v>18</v>
      </c>
      <c r="K798" s="1023">
        <f t="shared" si="1"/>
        <v>-55.2</v>
      </c>
      <c r="L798" s="807"/>
    </row>
    <row r="799" spans="1:12" ht="13" x14ac:dyDescent="0.3">
      <c r="A799" s="75"/>
      <c r="B799" s="1036" t="s">
        <v>355</v>
      </c>
      <c r="C799" s="816"/>
      <c r="D799" s="1028"/>
      <c r="E799" s="1028"/>
      <c r="F799" s="1028"/>
      <c r="G799" s="1028"/>
      <c r="H799" s="1028"/>
      <c r="I799" s="1028"/>
      <c r="J799" s="1030"/>
      <c r="K799" s="1024">
        <f t="shared" si="1"/>
        <v>0</v>
      </c>
      <c r="L799" s="807"/>
    </row>
    <row r="800" spans="1:12" ht="13" x14ac:dyDescent="0.3">
      <c r="A800" s="75"/>
      <c r="B800" s="831" t="s">
        <v>76</v>
      </c>
      <c r="C800" s="816"/>
      <c r="D800" s="832" t="s">
        <v>18</v>
      </c>
      <c r="E800" s="832" t="s">
        <v>18</v>
      </c>
      <c r="F800" s="832">
        <v>-0.7</v>
      </c>
      <c r="G800" s="832">
        <v>-40.700000000000003</v>
      </c>
      <c r="H800" s="832">
        <v>-41.1</v>
      </c>
      <c r="I800" s="832">
        <v>27.3</v>
      </c>
      <c r="J800" s="832">
        <v>-224.3</v>
      </c>
      <c r="K800" s="825">
        <f t="shared" si="1"/>
        <v>-279.5</v>
      </c>
      <c r="L800" s="807"/>
    </row>
    <row r="801" spans="1:12" ht="13" x14ac:dyDescent="0.3">
      <c r="A801" s="75"/>
      <c r="B801" s="831" t="s">
        <v>321</v>
      </c>
      <c r="C801" s="816"/>
      <c r="D801" s="832" t="s">
        <v>18</v>
      </c>
      <c r="E801" s="832">
        <v>1</v>
      </c>
      <c r="F801" s="832" t="s">
        <v>18</v>
      </c>
      <c r="G801" s="832" t="s">
        <v>18</v>
      </c>
      <c r="H801" s="832" t="s">
        <v>18</v>
      </c>
      <c r="I801" s="832" t="s">
        <v>18</v>
      </c>
      <c r="J801" s="832">
        <v>-1</v>
      </c>
      <c r="K801" s="825">
        <f t="shared" si="1"/>
        <v>0</v>
      </c>
      <c r="L801" s="807"/>
    </row>
    <row r="802" spans="1:12" ht="13.5" thickBot="1" x14ac:dyDescent="0.35">
      <c r="A802" s="75"/>
      <c r="B802" s="827" t="s">
        <v>705</v>
      </c>
      <c r="C802" s="816"/>
      <c r="D802" s="828">
        <v>2239.3000000000002</v>
      </c>
      <c r="E802" s="828">
        <v>782.4</v>
      </c>
      <c r="F802" s="828">
        <v>-12.9</v>
      </c>
      <c r="G802" s="828">
        <v>-115.7</v>
      </c>
      <c r="H802" s="828">
        <v>-31.6</v>
      </c>
      <c r="I802" s="828">
        <v>104.8</v>
      </c>
      <c r="J802" s="828">
        <v>177.5</v>
      </c>
      <c r="K802" s="826">
        <f t="shared" si="1"/>
        <v>3143.8000000000006</v>
      </c>
      <c r="L802" s="807"/>
    </row>
    <row r="803" spans="1:12" ht="15" thickTop="1" x14ac:dyDescent="0.35">
      <c r="A803" s="75"/>
      <c r="B803" s="813"/>
      <c r="D803" s="814"/>
      <c r="E803" s="814"/>
      <c r="F803" s="814"/>
      <c r="G803" s="814"/>
      <c r="H803" s="814"/>
      <c r="I803" s="814"/>
      <c r="J803" s="814"/>
      <c r="K803" s="815"/>
      <c r="L803" s="807"/>
    </row>
    <row r="804" spans="1:12" x14ac:dyDescent="0.35">
      <c r="A804" s="75"/>
      <c r="B804" s="813"/>
      <c r="D804" s="814"/>
      <c r="E804" s="814"/>
      <c r="F804" s="814"/>
      <c r="G804" s="814"/>
      <c r="H804" s="814"/>
      <c r="I804" s="814"/>
      <c r="J804" s="814"/>
      <c r="K804" s="815"/>
      <c r="L804" s="807"/>
    </row>
    <row r="805" spans="1:12" ht="43.5" x14ac:dyDescent="0.35">
      <c r="A805" s="75"/>
      <c r="B805" s="510" t="s">
        <v>770</v>
      </c>
      <c r="D805" s="814"/>
      <c r="E805" s="814"/>
      <c r="F805" s="814"/>
      <c r="G805" s="814"/>
      <c r="H805" s="814"/>
      <c r="I805" s="814"/>
      <c r="J805" s="814"/>
      <c r="K805" s="815"/>
      <c r="L805" s="807"/>
    </row>
    <row r="806" spans="1:12" x14ac:dyDescent="0.35">
      <c r="A806" s="75"/>
      <c r="B806" s="75"/>
      <c r="C806" s="805"/>
      <c r="D806" s="803"/>
      <c r="E806" s="804"/>
      <c r="F806" s="804"/>
      <c r="G806" s="806"/>
      <c r="H806" s="806"/>
      <c r="I806" s="806"/>
      <c r="J806" s="804"/>
      <c r="K806" s="804"/>
    </row>
    <row r="807" spans="1:12" ht="14.4" customHeight="1" x14ac:dyDescent="0.35">
      <c r="A807" s="75"/>
      <c r="B807" s="1043"/>
      <c r="D807" s="1026" t="s">
        <v>42</v>
      </c>
      <c r="E807" s="1026" t="s">
        <v>43</v>
      </c>
      <c r="F807" s="1020" t="s">
        <v>44</v>
      </c>
      <c r="G807" s="1020"/>
      <c r="H807" s="1020"/>
      <c r="I807" s="1020" t="s">
        <v>560</v>
      </c>
      <c r="J807" s="1026" t="s">
        <v>128</v>
      </c>
      <c r="K807" s="1020" t="s">
        <v>519</v>
      </c>
    </row>
    <row r="808" spans="1:12" ht="15" thickBot="1" x14ac:dyDescent="0.4">
      <c r="A808" s="75"/>
      <c r="B808" s="1043"/>
      <c r="D808" s="1026"/>
      <c r="E808" s="1026"/>
      <c r="F808" s="1025"/>
      <c r="G808" s="1025"/>
      <c r="H808" s="1025"/>
      <c r="I808" s="1020"/>
      <c r="J808" s="1026"/>
      <c r="K808" s="1020"/>
    </row>
    <row r="809" spans="1:12" ht="36" customHeight="1" x14ac:dyDescent="0.35">
      <c r="A809" s="75"/>
      <c r="B809" s="1043"/>
      <c r="D809" s="1026"/>
      <c r="E809" s="1026"/>
      <c r="F809" s="1044" t="s">
        <v>520</v>
      </c>
      <c r="G809" s="842" t="s">
        <v>389</v>
      </c>
      <c r="H809" s="1044" t="s">
        <v>523</v>
      </c>
      <c r="I809" s="1020"/>
      <c r="J809" s="1026"/>
      <c r="K809" s="1020"/>
    </row>
    <row r="810" spans="1:12" x14ac:dyDescent="0.35">
      <c r="A810" s="75"/>
      <c r="B810" s="1043"/>
      <c r="D810" s="1026"/>
      <c r="E810" s="1026"/>
      <c r="F810" s="1045"/>
      <c r="G810" s="842"/>
      <c r="H810" s="1045"/>
      <c r="I810" s="1021"/>
      <c r="J810" s="1026"/>
      <c r="K810" s="1020"/>
    </row>
    <row r="811" spans="1:12" ht="13.5" thickBot="1" x14ac:dyDescent="0.35">
      <c r="A811" s="75"/>
      <c r="B811" s="817" t="s">
        <v>772</v>
      </c>
      <c r="C811" s="816"/>
      <c r="D811" s="818">
        <v>2239.3000000000002</v>
      </c>
      <c r="E811" s="818">
        <v>771.7</v>
      </c>
      <c r="F811" s="818">
        <v>-12.9</v>
      </c>
      <c r="G811" s="818">
        <v>-42</v>
      </c>
      <c r="H811" s="818">
        <v>-20.9</v>
      </c>
      <c r="I811" s="818">
        <v>142.5</v>
      </c>
      <c r="J811" s="818">
        <v>-37.1</v>
      </c>
      <c r="K811" s="819">
        <f>SUM(D811:J811)</f>
        <v>3040.6</v>
      </c>
      <c r="L811" s="807"/>
    </row>
    <row r="812" spans="1:12" ht="13.5" thickTop="1" x14ac:dyDescent="0.3">
      <c r="A812" s="75"/>
      <c r="B812" s="820" t="s">
        <v>176</v>
      </c>
      <c r="C812" s="816"/>
      <c r="D812" s="821" t="s">
        <v>18</v>
      </c>
      <c r="E812" s="821" t="s">
        <v>18</v>
      </c>
      <c r="F812" s="821" t="s">
        <v>18</v>
      </c>
      <c r="G812" s="821" t="s">
        <v>18</v>
      </c>
      <c r="H812" s="821" t="s">
        <v>18</v>
      </c>
      <c r="I812" s="821" t="s">
        <v>18</v>
      </c>
      <c r="J812" s="821">
        <v>-47.6</v>
      </c>
      <c r="K812" s="822">
        <f t="shared" ref="K812:K825" si="2">SUM(D812:J812)</f>
        <v>-47.6</v>
      </c>
      <c r="L812" s="807"/>
    </row>
    <row r="813" spans="1:12" ht="13" x14ac:dyDescent="0.3">
      <c r="A813" s="75"/>
      <c r="B813" s="1037" t="s">
        <v>354</v>
      </c>
      <c r="C813" s="816"/>
      <c r="D813" s="1039" t="s">
        <v>18</v>
      </c>
      <c r="E813" s="1039" t="s">
        <v>18</v>
      </c>
      <c r="F813" s="1039" t="s">
        <v>18</v>
      </c>
      <c r="G813" s="1039" t="s">
        <v>18</v>
      </c>
      <c r="H813" s="1039">
        <v>-4.5</v>
      </c>
      <c r="I813" s="1039">
        <v>20.6</v>
      </c>
      <c r="J813" s="1041" t="s">
        <v>18</v>
      </c>
      <c r="K813" s="1023">
        <f t="shared" si="2"/>
        <v>16.100000000000001</v>
      </c>
      <c r="L813" s="807"/>
    </row>
    <row r="814" spans="1:12" ht="13" x14ac:dyDescent="0.3">
      <c r="A814" s="75"/>
      <c r="B814" s="1038" t="s">
        <v>355</v>
      </c>
      <c r="C814" s="816"/>
      <c r="D814" s="1040"/>
      <c r="E814" s="1040"/>
      <c r="F814" s="1040"/>
      <c r="G814" s="1040"/>
      <c r="H814" s="1040"/>
      <c r="I814" s="1040"/>
      <c r="J814" s="1042"/>
      <c r="K814" s="1024">
        <f t="shared" si="2"/>
        <v>0</v>
      </c>
      <c r="L814" s="807"/>
    </row>
    <row r="815" spans="1:12" ht="13" x14ac:dyDescent="0.3">
      <c r="A815" s="75"/>
      <c r="B815" s="823" t="s">
        <v>76</v>
      </c>
      <c r="C815" s="816"/>
      <c r="D815" s="824" t="s">
        <v>18</v>
      </c>
      <c r="E815" s="824" t="s">
        <v>18</v>
      </c>
      <c r="F815" s="824" t="s">
        <v>18</v>
      </c>
      <c r="G815" s="824" t="s">
        <v>18</v>
      </c>
      <c r="H815" s="824">
        <v>-4.5</v>
      </c>
      <c r="I815" s="824">
        <v>20.6</v>
      </c>
      <c r="J815" s="824">
        <v>-47.6</v>
      </c>
      <c r="K815" s="825">
        <f t="shared" si="2"/>
        <v>-31.5</v>
      </c>
      <c r="L815" s="807"/>
    </row>
    <row r="816" spans="1:12" ht="13" x14ac:dyDescent="0.3">
      <c r="A816" s="75"/>
      <c r="B816" s="823" t="s">
        <v>357</v>
      </c>
      <c r="C816" s="816"/>
      <c r="D816" s="824"/>
      <c r="E816" s="824"/>
      <c r="F816" s="824"/>
      <c r="G816" s="824"/>
      <c r="H816" s="824"/>
      <c r="I816" s="824"/>
      <c r="J816" s="824"/>
      <c r="K816" s="825">
        <f t="shared" si="2"/>
        <v>0</v>
      </c>
      <c r="L816" s="807"/>
    </row>
    <row r="817" spans="1:12" ht="13.5" thickBot="1" x14ac:dyDescent="0.35">
      <c r="A817" s="75"/>
      <c r="B817" s="839" t="s">
        <v>771</v>
      </c>
      <c r="C817" s="816"/>
      <c r="D817" s="833">
        <v>2239.3000000000002</v>
      </c>
      <c r="E817" s="833">
        <v>771.7</v>
      </c>
      <c r="F817" s="833">
        <v>-12.9</v>
      </c>
      <c r="G817" s="833">
        <v>-42</v>
      </c>
      <c r="H817" s="833">
        <v>-25.4</v>
      </c>
      <c r="I817" s="833">
        <v>163.1</v>
      </c>
      <c r="J817" s="833">
        <v>-84.7</v>
      </c>
      <c r="K817" s="834">
        <f t="shared" si="2"/>
        <v>3009.1</v>
      </c>
      <c r="L817" s="807"/>
    </row>
    <row r="818" spans="1:12" ht="13.5" thickBot="1" x14ac:dyDescent="0.35">
      <c r="A818" s="75"/>
      <c r="B818" s="840"/>
      <c r="C818" s="816"/>
      <c r="D818" s="837"/>
      <c r="E818" s="837"/>
      <c r="F818" s="837"/>
      <c r="G818" s="837"/>
      <c r="H818" s="837"/>
      <c r="I818" s="837"/>
      <c r="J818" s="837"/>
      <c r="K818" s="838"/>
      <c r="L818" s="807"/>
    </row>
    <row r="819" spans="1:12" ht="13.5" thickBot="1" x14ac:dyDescent="0.35">
      <c r="A819" s="75"/>
      <c r="B819" s="841" t="s">
        <v>718</v>
      </c>
      <c r="C819" s="816"/>
      <c r="D819" s="835">
        <v>2239.3000000000002</v>
      </c>
      <c r="E819" s="835">
        <v>782.4</v>
      </c>
      <c r="F819" s="835">
        <v>-12.9</v>
      </c>
      <c r="G819" s="835">
        <v>-115.7</v>
      </c>
      <c r="H819" s="835">
        <v>-31.6</v>
      </c>
      <c r="I819" s="835">
        <v>104.8</v>
      </c>
      <c r="J819" s="835">
        <v>177.5</v>
      </c>
      <c r="K819" s="836">
        <f t="shared" si="2"/>
        <v>3143.8000000000006</v>
      </c>
      <c r="L819" s="807"/>
    </row>
    <row r="820" spans="1:12" ht="13.5" thickTop="1" x14ac:dyDescent="0.3">
      <c r="A820" s="75"/>
      <c r="B820" s="829" t="s">
        <v>176</v>
      </c>
      <c r="C820" s="816"/>
      <c r="D820" s="830" t="s">
        <v>18</v>
      </c>
      <c r="E820" s="830" t="s">
        <v>18</v>
      </c>
      <c r="F820" s="830" t="s">
        <v>18</v>
      </c>
      <c r="G820" s="830" t="s">
        <v>18</v>
      </c>
      <c r="H820" s="830" t="s">
        <v>18</v>
      </c>
      <c r="I820" s="830" t="s">
        <v>18</v>
      </c>
      <c r="J820" s="830">
        <v>-71.3</v>
      </c>
      <c r="K820" s="822">
        <f t="shared" si="2"/>
        <v>-71.3</v>
      </c>
      <c r="L820" s="807"/>
    </row>
    <row r="821" spans="1:12" ht="13" x14ac:dyDescent="0.3">
      <c r="A821" s="75"/>
      <c r="B821" s="1035" t="s">
        <v>354</v>
      </c>
      <c r="C821" s="816"/>
      <c r="D821" s="1027" t="s">
        <v>18</v>
      </c>
      <c r="E821" s="1027" t="s">
        <v>18</v>
      </c>
      <c r="F821" s="1027" t="s">
        <v>18</v>
      </c>
      <c r="G821" s="1027" t="s">
        <v>18</v>
      </c>
      <c r="H821" s="1027">
        <v>-2.7</v>
      </c>
      <c r="I821" s="1027">
        <v>11.4</v>
      </c>
      <c r="J821" s="1029" t="s">
        <v>18</v>
      </c>
      <c r="K821" s="1023">
        <f t="shared" si="2"/>
        <v>8.6999999999999993</v>
      </c>
      <c r="L821" s="807"/>
    </row>
    <row r="822" spans="1:12" ht="13" x14ac:dyDescent="0.3">
      <c r="A822" s="75"/>
      <c r="B822" s="1036" t="s">
        <v>355</v>
      </c>
      <c r="C822" s="816"/>
      <c r="D822" s="1028"/>
      <c r="E822" s="1028"/>
      <c r="F822" s="1028"/>
      <c r="G822" s="1028"/>
      <c r="H822" s="1028"/>
      <c r="I822" s="1028"/>
      <c r="J822" s="1030"/>
      <c r="K822" s="1024">
        <f t="shared" si="2"/>
        <v>0</v>
      </c>
      <c r="L822" s="807"/>
    </row>
    <row r="823" spans="1:12" ht="13" x14ac:dyDescent="0.3">
      <c r="A823" s="75"/>
      <c r="B823" s="831" t="s">
        <v>76</v>
      </c>
      <c r="C823" s="816"/>
      <c r="D823" s="832" t="s">
        <v>18</v>
      </c>
      <c r="E823" s="832" t="s">
        <v>18</v>
      </c>
      <c r="F823" s="832" t="s">
        <v>18</v>
      </c>
      <c r="G823" s="832" t="s">
        <v>18</v>
      </c>
      <c r="H823" s="832">
        <v>-2.7</v>
      </c>
      <c r="I823" s="832">
        <v>11.4</v>
      </c>
      <c r="J823" s="832">
        <v>-71.3</v>
      </c>
      <c r="K823" s="825">
        <f t="shared" si="2"/>
        <v>-62.599999999999994</v>
      </c>
      <c r="L823" s="807"/>
    </row>
    <row r="824" spans="1:12" ht="13" x14ac:dyDescent="0.3">
      <c r="A824" s="75"/>
      <c r="B824" s="831" t="s">
        <v>321</v>
      </c>
      <c r="C824" s="816"/>
      <c r="D824" s="832"/>
      <c r="E824" s="832"/>
      <c r="F824" s="832"/>
      <c r="G824" s="832"/>
      <c r="H824" s="832"/>
      <c r="I824" s="832"/>
      <c r="J824" s="832"/>
      <c r="K824" s="825">
        <f t="shared" si="2"/>
        <v>0</v>
      </c>
      <c r="L824" s="807"/>
    </row>
    <row r="825" spans="1:12" ht="13.5" thickBot="1" x14ac:dyDescent="0.35">
      <c r="A825" s="75"/>
      <c r="B825" s="827" t="s">
        <v>775</v>
      </c>
      <c r="C825" s="816"/>
      <c r="D825" s="828">
        <v>2239.3000000000002</v>
      </c>
      <c r="E825" s="828">
        <v>782.4</v>
      </c>
      <c r="F825" s="828">
        <v>-12.9</v>
      </c>
      <c r="G825" s="828">
        <v>-115.7</v>
      </c>
      <c r="H825" s="828">
        <v>-34.299999999999997</v>
      </c>
      <c r="I825" s="828">
        <v>116.2</v>
      </c>
      <c r="J825" s="828">
        <v>106.2</v>
      </c>
      <c r="K825" s="826">
        <f t="shared" si="2"/>
        <v>3081.2</v>
      </c>
      <c r="L825" s="807"/>
    </row>
    <row r="826" spans="1:12" ht="15" thickTop="1" x14ac:dyDescent="0.35">
      <c r="A826" s="75"/>
      <c r="B826" s="75"/>
      <c r="C826" s="805"/>
      <c r="D826" s="803"/>
      <c r="E826" s="804"/>
      <c r="F826" s="804"/>
      <c r="G826" s="806"/>
      <c r="H826" s="806"/>
      <c r="I826" s="806"/>
      <c r="J826" s="804"/>
      <c r="K826" s="804"/>
    </row>
    <row r="827" spans="1:12" x14ac:dyDescent="0.35">
      <c r="A827" s="75"/>
      <c r="B827" s="75"/>
      <c r="C827" s="805"/>
      <c r="D827" s="803"/>
      <c r="E827" s="804"/>
      <c r="F827" s="804"/>
      <c r="G827" s="806"/>
      <c r="H827" s="806"/>
      <c r="I827" s="806"/>
      <c r="J827" s="804"/>
      <c r="K827" s="804"/>
    </row>
    <row r="828" spans="1:12" ht="43.5" x14ac:dyDescent="0.35">
      <c r="A828" s="75"/>
      <c r="B828" s="510" t="s">
        <v>779</v>
      </c>
      <c r="C828" s="805"/>
      <c r="D828" s="803"/>
      <c r="E828" s="804"/>
      <c r="F828" s="804"/>
      <c r="G828" s="806"/>
      <c r="H828" s="806"/>
      <c r="I828" s="806"/>
      <c r="J828" s="804"/>
      <c r="K828" s="804"/>
    </row>
    <row r="829" spans="1:12" x14ac:dyDescent="0.35">
      <c r="A829" s="75"/>
      <c r="B829" s="75"/>
      <c r="C829" s="805"/>
      <c r="D829" s="803"/>
      <c r="E829" s="804"/>
      <c r="F829" s="804"/>
      <c r="G829" s="806"/>
      <c r="H829" s="806"/>
      <c r="I829" s="806"/>
      <c r="J829" s="804"/>
      <c r="K829" s="804"/>
    </row>
    <row r="830" spans="1:12" ht="38.25" customHeight="1" x14ac:dyDescent="0.35">
      <c r="A830" s="75"/>
      <c r="B830" s="1043"/>
      <c r="D830" s="1026" t="s">
        <v>42</v>
      </c>
      <c r="E830" s="1026" t="s">
        <v>43</v>
      </c>
      <c r="F830" s="1020" t="s">
        <v>44</v>
      </c>
      <c r="G830" s="1020"/>
      <c r="H830" s="1020"/>
      <c r="I830" s="1020" t="s">
        <v>560</v>
      </c>
      <c r="J830" s="1026" t="s">
        <v>128</v>
      </c>
      <c r="K830" s="1020" t="s">
        <v>519</v>
      </c>
    </row>
    <row r="831" spans="1:12" ht="15" thickBot="1" x14ac:dyDescent="0.4">
      <c r="A831" s="75"/>
      <c r="B831" s="1043"/>
      <c r="D831" s="1026"/>
      <c r="E831" s="1026"/>
      <c r="F831" s="1025"/>
      <c r="G831" s="1025"/>
      <c r="H831" s="1025"/>
      <c r="I831" s="1020"/>
      <c r="J831" s="1026"/>
      <c r="K831" s="1020"/>
    </row>
    <row r="832" spans="1:12" ht="52" x14ac:dyDescent="0.35">
      <c r="A832" s="75"/>
      <c r="B832" s="1043"/>
      <c r="D832" s="1026"/>
      <c r="E832" s="1026"/>
      <c r="F832" s="1044" t="s">
        <v>520</v>
      </c>
      <c r="G832" s="846" t="s">
        <v>389</v>
      </c>
      <c r="H832" s="1044" t="s">
        <v>523</v>
      </c>
      <c r="I832" s="1020"/>
      <c r="J832" s="1026"/>
      <c r="K832" s="1020"/>
    </row>
    <row r="833" spans="1:11" x14ac:dyDescent="0.35">
      <c r="A833" s="75"/>
      <c r="B833" s="1043"/>
      <c r="D833" s="1026"/>
      <c r="E833" s="1026"/>
      <c r="F833" s="1045"/>
      <c r="G833" s="846"/>
      <c r="H833" s="1045"/>
      <c r="I833" s="1021"/>
      <c r="J833" s="1026"/>
      <c r="K833" s="1020"/>
    </row>
    <row r="834" spans="1:11" ht="13.5" thickBot="1" x14ac:dyDescent="0.35">
      <c r="A834" s="75"/>
      <c r="B834" s="817" t="s">
        <v>772</v>
      </c>
      <c r="C834" s="816"/>
      <c r="D834" s="818">
        <v>2239.3000000000002</v>
      </c>
      <c r="E834" s="818">
        <v>771.7</v>
      </c>
      <c r="F834" s="818">
        <v>-12.9</v>
      </c>
      <c r="G834" s="818">
        <v>-42</v>
      </c>
      <c r="H834" s="818">
        <v>-20.9</v>
      </c>
      <c r="I834" s="818">
        <v>142.5</v>
      </c>
      <c r="J834" s="818">
        <v>-37.1</v>
      </c>
      <c r="K834" s="819">
        <f>SUM(D834:J834)</f>
        <v>3040.6</v>
      </c>
    </row>
    <row r="835" spans="1:11" ht="13.5" thickTop="1" x14ac:dyDescent="0.3">
      <c r="A835" s="75"/>
      <c r="B835" s="820" t="s">
        <v>176</v>
      </c>
      <c r="C835" s="816"/>
      <c r="D835" s="821" t="s">
        <v>18</v>
      </c>
      <c r="E835" s="821" t="s">
        <v>18</v>
      </c>
      <c r="F835" s="821" t="s">
        <v>18</v>
      </c>
      <c r="G835" s="821" t="s">
        <v>18</v>
      </c>
      <c r="H835" s="821" t="s">
        <v>18</v>
      </c>
      <c r="I835" s="821" t="s">
        <v>18</v>
      </c>
      <c r="J835" s="821">
        <v>-42.4</v>
      </c>
      <c r="K835" s="822">
        <f>SUM(D835:J835)</f>
        <v>-42.4</v>
      </c>
    </row>
    <row r="836" spans="1:11" ht="13" x14ac:dyDescent="0.3">
      <c r="A836" s="75"/>
      <c r="B836" s="1037" t="s">
        <v>354</v>
      </c>
      <c r="C836" s="816"/>
      <c r="D836" s="1039"/>
      <c r="E836" s="1039"/>
      <c r="F836" s="1039"/>
      <c r="G836" s="1039">
        <v>36.799999999999997</v>
      </c>
      <c r="H836" s="1039">
        <v>-7.5</v>
      </c>
      <c r="I836" s="1039">
        <v>15.3</v>
      </c>
      <c r="J836" s="1041"/>
      <c r="K836" s="1023">
        <f>SUM(D836:J837)</f>
        <v>44.599999999999994</v>
      </c>
    </row>
    <row r="837" spans="1:11" ht="13" x14ac:dyDescent="0.3">
      <c r="A837" s="75"/>
      <c r="B837" s="1038" t="s">
        <v>355</v>
      </c>
      <c r="C837" s="816"/>
      <c r="D837" s="1040"/>
      <c r="E837" s="1040"/>
      <c r="F837" s="1040"/>
      <c r="G837" s="1040"/>
      <c r="H837" s="1040"/>
      <c r="I837" s="1040"/>
      <c r="J837" s="1042"/>
      <c r="K837" s="1024"/>
    </row>
    <row r="838" spans="1:11" ht="13" x14ac:dyDescent="0.3">
      <c r="A838" s="75"/>
      <c r="B838" s="823" t="s">
        <v>76</v>
      </c>
      <c r="C838" s="816"/>
      <c r="D838" s="845" t="s">
        <v>18</v>
      </c>
      <c r="E838" s="845" t="s">
        <v>18</v>
      </c>
      <c r="F838" s="845" t="s">
        <v>18</v>
      </c>
      <c r="G838" s="845">
        <v>36.799999999999997</v>
      </c>
      <c r="H838" s="845">
        <v>-7.5</v>
      </c>
      <c r="I838" s="845">
        <v>15.3</v>
      </c>
      <c r="J838" s="845">
        <v>-42.4</v>
      </c>
      <c r="K838" s="844">
        <f>SUM(D838:J838)</f>
        <v>2.1999999999999957</v>
      </c>
    </row>
    <row r="839" spans="1:11" ht="13" x14ac:dyDescent="0.3">
      <c r="A839" s="75"/>
      <c r="B839" s="823" t="s">
        <v>357</v>
      </c>
      <c r="C839" s="816"/>
      <c r="D839" s="852" t="s">
        <v>18</v>
      </c>
      <c r="E839" s="852">
        <v>-97.3</v>
      </c>
      <c r="F839" s="852" t="s">
        <v>18</v>
      </c>
      <c r="G839" s="852" t="s">
        <v>18</v>
      </c>
      <c r="H839" s="852" t="s">
        <v>18</v>
      </c>
      <c r="I839" s="852" t="s">
        <v>18</v>
      </c>
      <c r="J839" s="852">
        <v>97.3</v>
      </c>
      <c r="K839" s="825">
        <f>SUM(D839:J839)</f>
        <v>0</v>
      </c>
    </row>
    <row r="840" spans="1:11" ht="13.5" thickBot="1" x14ac:dyDescent="0.35">
      <c r="A840" s="75"/>
      <c r="B840" s="839" t="s">
        <v>780</v>
      </c>
      <c r="C840" s="816"/>
      <c r="D840" s="851">
        <v>2239.3000000000002</v>
      </c>
      <c r="E840" s="851">
        <v>674.4</v>
      </c>
      <c r="F840" s="851">
        <v>-12.9</v>
      </c>
      <c r="G840" s="851">
        <v>-5.2</v>
      </c>
      <c r="H840" s="851">
        <v>-28.4</v>
      </c>
      <c r="I840" s="851">
        <v>157.80000000000001</v>
      </c>
      <c r="J840" s="851">
        <v>17.8</v>
      </c>
      <c r="K840" s="822" t="s">
        <v>781</v>
      </c>
    </row>
    <row r="841" spans="1:11" ht="13.5" thickBot="1" x14ac:dyDescent="0.35">
      <c r="A841" s="75"/>
      <c r="B841" s="840"/>
      <c r="C841" s="816"/>
      <c r="D841" s="837"/>
      <c r="E841" s="837"/>
      <c r="F841" s="837"/>
      <c r="G841" s="837"/>
      <c r="H841" s="837"/>
      <c r="I841" s="837"/>
      <c r="J841" s="837"/>
      <c r="K841" s="838"/>
    </row>
    <row r="842" spans="1:11" ht="13.5" thickBot="1" x14ac:dyDescent="0.35">
      <c r="A842" s="75"/>
      <c r="B842" s="841" t="s">
        <v>718</v>
      </c>
      <c r="C842" s="816"/>
      <c r="D842" s="835">
        <v>2239.3000000000002</v>
      </c>
      <c r="E842" s="835">
        <v>782.4</v>
      </c>
      <c r="F842" s="835">
        <v>-12.9</v>
      </c>
      <c r="G842" s="835">
        <v>-115.7</v>
      </c>
      <c r="H842" s="835">
        <v>-31.6</v>
      </c>
      <c r="I842" s="835">
        <v>104.8</v>
      </c>
      <c r="J842" s="835">
        <v>177.5</v>
      </c>
      <c r="K842" s="836">
        <f>SUM(D842:J842)</f>
        <v>3143.8000000000006</v>
      </c>
    </row>
    <row r="843" spans="1:11" ht="13.5" thickTop="1" x14ac:dyDescent="0.3">
      <c r="A843" s="75"/>
      <c r="B843" s="829" t="s">
        <v>176</v>
      </c>
      <c r="C843" s="816"/>
      <c r="D843" s="830" t="s">
        <v>18</v>
      </c>
      <c r="E843" s="830" t="s">
        <v>18</v>
      </c>
      <c r="F843" s="830" t="s">
        <v>18</v>
      </c>
      <c r="G843" s="830" t="s">
        <v>18</v>
      </c>
      <c r="H843" s="830" t="s">
        <v>18</v>
      </c>
      <c r="I843" s="830" t="s">
        <v>18</v>
      </c>
      <c r="J843" s="830">
        <v>-130</v>
      </c>
      <c r="K843" s="822">
        <f t="shared" ref="K843:K848" si="3">SUM(D843:J843)</f>
        <v>-130</v>
      </c>
    </row>
    <row r="844" spans="1:11" ht="13" x14ac:dyDescent="0.3">
      <c r="A844" s="75"/>
      <c r="B844" s="1035" t="s">
        <v>354</v>
      </c>
      <c r="C844" s="816"/>
      <c r="D844" s="1027"/>
      <c r="E844" s="1027"/>
      <c r="F844" s="1027"/>
      <c r="G844" s="1027">
        <v>29.5</v>
      </c>
      <c r="H844" s="1027">
        <v>15.9</v>
      </c>
      <c r="I844" s="1027">
        <v>8.6</v>
      </c>
      <c r="J844" s="1029"/>
      <c r="K844" s="1023">
        <f t="shared" si="3"/>
        <v>54</v>
      </c>
    </row>
    <row r="845" spans="1:11" ht="13" x14ac:dyDescent="0.3">
      <c r="A845" s="75"/>
      <c r="B845" s="1036" t="s">
        <v>355</v>
      </c>
      <c r="C845" s="816"/>
      <c r="D845" s="1028"/>
      <c r="E845" s="1028"/>
      <c r="F845" s="1028"/>
      <c r="G845" s="1028"/>
      <c r="H845" s="1028"/>
      <c r="I845" s="1028"/>
      <c r="J845" s="1030"/>
      <c r="K845" s="1024">
        <f t="shared" si="3"/>
        <v>0</v>
      </c>
    </row>
    <row r="846" spans="1:11" ht="13" x14ac:dyDescent="0.3">
      <c r="A846" s="75"/>
      <c r="B846" s="831" t="s">
        <v>76</v>
      </c>
      <c r="C846" s="816"/>
      <c r="D846" s="832"/>
      <c r="E846" s="832"/>
      <c r="F846" s="832"/>
      <c r="G846" s="832">
        <v>29.5</v>
      </c>
      <c r="H846" s="832">
        <v>15.9</v>
      </c>
      <c r="I846" s="832">
        <v>8.6</v>
      </c>
      <c r="J846" s="832">
        <v>-130</v>
      </c>
      <c r="K846" s="825">
        <f t="shared" si="3"/>
        <v>-76</v>
      </c>
    </row>
    <row r="847" spans="1:11" ht="13" x14ac:dyDescent="0.3">
      <c r="A847" s="75"/>
      <c r="B847" s="831" t="s">
        <v>321</v>
      </c>
      <c r="C847" s="816"/>
      <c r="D847" s="832"/>
      <c r="E847" s="832">
        <v>-21.6</v>
      </c>
      <c r="F847" s="832"/>
      <c r="G847" s="832"/>
      <c r="H847" s="832"/>
      <c r="I847" s="832"/>
      <c r="J847" s="832">
        <v>21.6</v>
      </c>
      <c r="K847" s="825">
        <f t="shared" si="3"/>
        <v>0</v>
      </c>
    </row>
    <row r="848" spans="1:11" ht="13.5" thickBot="1" x14ac:dyDescent="0.35">
      <c r="A848" s="75"/>
      <c r="B848" s="827" t="s">
        <v>780</v>
      </c>
      <c r="C848" s="816"/>
      <c r="D848" s="828">
        <v>2239.3000000000002</v>
      </c>
      <c r="E848" s="828">
        <v>760.8</v>
      </c>
      <c r="F848" s="828">
        <v>-12.9</v>
      </c>
      <c r="G848" s="828">
        <v>-86.2</v>
      </c>
      <c r="H848" s="828">
        <v>-15.7</v>
      </c>
      <c r="I848" s="828">
        <v>113.4</v>
      </c>
      <c r="J848" s="828">
        <v>69.099999999999994</v>
      </c>
      <c r="K848" s="826">
        <f t="shared" si="3"/>
        <v>3067.8000000000006</v>
      </c>
    </row>
    <row r="849" spans="1:11" ht="15" thickTop="1" x14ac:dyDescent="0.35">
      <c r="A849" s="75"/>
      <c r="B849" s="75"/>
      <c r="C849" s="805"/>
      <c r="D849" s="803"/>
      <c r="E849" s="804"/>
      <c r="F849" s="804"/>
      <c r="G849" s="806"/>
      <c r="H849" s="806"/>
      <c r="I849" s="806"/>
      <c r="J849" s="804"/>
      <c r="K849" s="804"/>
    </row>
    <row r="850" spans="1:11" x14ac:dyDescent="0.35">
      <c r="A850" s="75"/>
      <c r="B850" s="75"/>
      <c r="C850" s="805"/>
      <c r="D850" s="803"/>
      <c r="E850" s="804"/>
      <c r="F850" s="804"/>
      <c r="G850" s="806"/>
      <c r="H850" s="806"/>
      <c r="I850" s="806"/>
      <c r="J850" s="804"/>
      <c r="K850" s="804"/>
    </row>
    <row r="851" spans="1:11" ht="43.5" x14ac:dyDescent="0.35">
      <c r="A851" s="75"/>
      <c r="B851" s="510" t="s">
        <v>785</v>
      </c>
      <c r="C851" s="805"/>
      <c r="D851" s="803"/>
      <c r="E851" s="804"/>
      <c r="F851" s="804"/>
      <c r="G851" s="806"/>
      <c r="H851" s="806"/>
      <c r="I851" s="806"/>
      <c r="J851" s="804"/>
      <c r="K851" s="804"/>
    </row>
    <row r="852" spans="1:11" x14ac:dyDescent="0.35">
      <c r="A852" s="75"/>
      <c r="B852" s="75"/>
      <c r="C852" s="805"/>
      <c r="D852" s="803"/>
      <c r="E852" s="804"/>
      <c r="F852" s="804"/>
      <c r="G852" s="806"/>
      <c r="H852" s="806"/>
      <c r="I852" s="806"/>
      <c r="J852" s="804"/>
      <c r="K852" s="804"/>
    </row>
    <row r="853" spans="1:11" ht="38.25" customHeight="1" x14ac:dyDescent="0.35">
      <c r="A853" s="75"/>
      <c r="B853" s="1043"/>
      <c r="D853" s="1026" t="s">
        <v>42</v>
      </c>
      <c r="E853" s="1026" t="s">
        <v>43</v>
      </c>
      <c r="F853" s="1020" t="s">
        <v>44</v>
      </c>
      <c r="G853" s="1020"/>
      <c r="H853" s="1020"/>
      <c r="I853" s="1020" t="s">
        <v>560</v>
      </c>
      <c r="J853" s="1026" t="s">
        <v>128</v>
      </c>
      <c r="K853" s="1020" t="s">
        <v>519</v>
      </c>
    </row>
    <row r="854" spans="1:11" ht="15" thickBot="1" x14ac:dyDescent="0.4">
      <c r="A854" s="75"/>
      <c r="B854" s="1043"/>
      <c r="D854" s="1026"/>
      <c r="E854" s="1026"/>
      <c r="F854" s="1025"/>
      <c r="G854" s="1025"/>
      <c r="H854" s="1025"/>
      <c r="I854" s="1020"/>
      <c r="J854" s="1026"/>
      <c r="K854" s="1020"/>
    </row>
    <row r="855" spans="1:11" ht="52" x14ac:dyDescent="0.35">
      <c r="A855" s="75"/>
      <c r="B855" s="1043"/>
      <c r="D855" s="1026"/>
      <c r="E855" s="1026"/>
      <c r="F855" s="1044" t="s">
        <v>520</v>
      </c>
      <c r="G855" s="848" t="s">
        <v>389</v>
      </c>
      <c r="H855" s="1044" t="s">
        <v>523</v>
      </c>
      <c r="I855" s="1020"/>
      <c r="J855" s="1026"/>
      <c r="K855" s="1020"/>
    </row>
    <row r="856" spans="1:11" x14ac:dyDescent="0.35">
      <c r="A856" s="75"/>
      <c r="B856" s="1043"/>
      <c r="D856" s="1026"/>
      <c r="E856" s="1026"/>
      <c r="F856" s="1045"/>
      <c r="G856" s="848"/>
      <c r="H856" s="1045"/>
      <c r="I856" s="1021"/>
      <c r="J856" s="1026"/>
      <c r="K856" s="1020"/>
    </row>
    <row r="857" spans="1:11" ht="13.5" thickBot="1" x14ac:dyDescent="0.35">
      <c r="A857" s="75"/>
      <c r="B857" s="817" t="s">
        <v>772</v>
      </c>
      <c r="C857" s="816"/>
      <c r="D857" s="818">
        <v>2239.3000000000002</v>
      </c>
      <c r="E857" s="818">
        <v>771.7</v>
      </c>
      <c r="F857" s="818">
        <v>-12.9</v>
      </c>
      <c r="G857" s="818">
        <v>-42</v>
      </c>
      <c r="H857" s="818">
        <v>-20.9</v>
      </c>
      <c r="I857" s="818">
        <v>142.5</v>
      </c>
      <c r="J857" s="818">
        <v>-37.1</v>
      </c>
      <c r="K857" s="819">
        <f>SUM(D857:J857)</f>
        <v>3040.6</v>
      </c>
    </row>
    <row r="858" spans="1:11" ht="13.5" thickTop="1" x14ac:dyDescent="0.3">
      <c r="A858" s="75"/>
      <c r="B858" s="820" t="s">
        <v>176</v>
      </c>
      <c r="C858" s="816"/>
      <c r="D858" s="821"/>
      <c r="E858" s="821"/>
      <c r="F858" s="821"/>
      <c r="G858" s="821"/>
      <c r="H858" s="821"/>
      <c r="I858" s="821"/>
      <c r="J858" s="821">
        <v>-4.7</v>
      </c>
      <c r="K858" s="822">
        <f>SUM(D858:J858)</f>
        <v>-4.7</v>
      </c>
    </row>
    <row r="859" spans="1:11" ht="13" x14ac:dyDescent="0.3">
      <c r="A859" s="75"/>
      <c r="B859" s="1037" t="s">
        <v>354</v>
      </c>
      <c r="C859" s="816"/>
      <c r="D859" s="1039"/>
      <c r="E859" s="1039"/>
      <c r="F859" s="1039"/>
      <c r="G859" s="1039">
        <v>34.799999999999997</v>
      </c>
      <c r="H859" s="1039">
        <v>-26.9</v>
      </c>
      <c r="I859" s="1039">
        <v>47.2</v>
      </c>
      <c r="J859" s="1041"/>
      <c r="K859" s="1023">
        <f>SUM(D859:J860)</f>
        <v>55.1</v>
      </c>
    </row>
    <row r="860" spans="1:11" ht="13" x14ac:dyDescent="0.3">
      <c r="A860" s="75"/>
      <c r="B860" s="1038" t="s">
        <v>355</v>
      </c>
      <c r="C860" s="816"/>
      <c r="D860" s="1040"/>
      <c r="E860" s="1040"/>
      <c r="F860" s="1040"/>
      <c r="G860" s="1040"/>
      <c r="H860" s="1040"/>
      <c r="I860" s="1040"/>
      <c r="J860" s="1042"/>
      <c r="K860" s="1024"/>
    </row>
    <row r="861" spans="1:11" ht="13" x14ac:dyDescent="0.3">
      <c r="A861" s="75"/>
      <c r="B861" s="823" t="s">
        <v>76</v>
      </c>
      <c r="C861" s="816"/>
      <c r="D861" s="849"/>
      <c r="E861" s="849"/>
      <c r="F861" s="849"/>
      <c r="G861" s="849">
        <f>SUM(G858:G860)</f>
        <v>34.799999999999997</v>
      </c>
      <c r="H861" s="849">
        <f t="shared" ref="H861:J861" si="4">SUM(H858:H860)</f>
        <v>-26.9</v>
      </c>
      <c r="I861" s="849">
        <f t="shared" si="4"/>
        <v>47.2</v>
      </c>
      <c r="J861" s="849">
        <f t="shared" si="4"/>
        <v>-4.7</v>
      </c>
      <c r="K861" s="850">
        <f>SUM(D861:J861)</f>
        <v>50.4</v>
      </c>
    </row>
    <row r="862" spans="1:11" ht="13" x14ac:dyDescent="0.3">
      <c r="A862" s="75"/>
      <c r="B862" s="823" t="s">
        <v>357</v>
      </c>
      <c r="C862" s="816"/>
      <c r="D862" s="852"/>
      <c r="E862" s="852">
        <v>-93.7</v>
      </c>
      <c r="F862" s="852"/>
      <c r="G862" s="852"/>
      <c r="H862" s="852"/>
      <c r="I862" s="852"/>
      <c r="J862" s="852">
        <v>93.7</v>
      </c>
      <c r="K862" s="825">
        <f>SUM(D862:J862)</f>
        <v>0</v>
      </c>
    </row>
    <row r="863" spans="1:11" ht="13.5" thickBot="1" x14ac:dyDescent="0.35">
      <c r="A863" s="75"/>
      <c r="B863" s="839" t="s">
        <v>786</v>
      </c>
      <c r="C863" s="816"/>
      <c r="D863" s="851">
        <f>SUM(D857,D861,D862)</f>
        <v>2239.3000000000002</v>
      </c>
      <c r="E863" s="851">
        <f t="shared" ref="E863:J863" si="5">SUM(E857,E861,E862)</f>
        <v>678</v>
      </c>
      <c r="F863" s="851">
        <f t="shared" si="5"/>
        <v>-12.9</v>
      </c>
      <c r="G863" s="851">
        <f t="shared" si="5"/>
        <v>-7.2000000000000028</v>
      </c>
      <c r="H863" s="851">
        <f t="shared" si="5"/>
        <v>-47.8</v>
      </c>
      <c r="I863" s="851">
        <f t="shared" si="5"/>
        <v>189.7</v>
      </c>
      <c r="J863" s="851">
        <f t="shared" si="5"/>
        <v>51.9</v>
      </c>
      <c r="K863" s="822">
        <f>SUM(D863:J863)</f>
        <v>3091</v>
      </c>
    </row>
    <row r="864" spans="1:11" ht="13.5" thickBot="1" x14ac:dyDescent="0.35">
      <c r="A864" s="75"/>
      <c r="B864" s="840"/>
      <c r="C864" s="816"/>
      <c r="D864" s="837"/>
      <c r="E864" s="837"/>
      <c r="F864" s="837"/>
      <c r="G864" s="837"/>
      <c r="H864" s="837"/>
      <c r="I864" s="837"/>
      <c r="J864" s="837"/>
      <c r="K864" s="838"/>
    </row>
    <row r="865" spans="1:11" ht="13.5" thickBot="1" x14ac:dyDescent="0.35">
      <c r="A865" s="75"/>
      <c r="B865" s="841" t="s">
        <v>718</v>
      </c>
      <c r="C865" s="816"/>
      <c r="D865" s="835">
        <v>2239.3000000000002</v>
      </c>
      <c r="E865" s="835">
        <v>782.4</v>
      </c>
      <c r="F865" s="835">
        <v>-12.9</v>
      </c>
      <c r="G865" s="835">
        <v>-115.7</v>
      </c>
      <c r="H865" s="835">
        <v>-31.6</v>
      </c>
      <c r="I865" s="835">
        <v>104.8</v>
      </c>
      <c r="J865" s="835">
        <v>177.5</v>
      </c>
      <c r="K865" s="836">
        <f>SUM(D865:J865)</f>
        <v>3143.8000000000006</v>
      </c>
    </row>
    <row r="866" spans="1:11" ht="13.5" thickTop="1" x14ac:dyDescent="0.3">
      <c r="A866" s="75"/>
      <c r="B866" s="829" t="s">
        <v>176</v>
      </c>
      <c r="C866" s="816"/>
      <c r="D866" s="830"/>
      <c r="E866" s="830"/>
      <c r="F866" s="830"/>
      <c r="G866" s="830"/>
      <c r="H866" s="830"/>
      <c r="I866" s="830"/>
      <c r="J866" s="830">
        <v>-153.5</v>
      </c>
      <c r="K866" s="822">
        <f t="shared" ref="K866:K870" si="6">SUM(D866:J866)</f>
        <v>-153.5</v>
      </c>
    </row>
    <row r="867" spans="1:11" ht="13" x14ac:dyDescent="0.3">
      <c r="A867" s="75"/>
      <c r="B867" s="1035" t="s">
        <v>354</v>
      </c>
      <c r="C867" s="816"/>
      <c r="D867" s="1027"/>
      <c r="E867" s="1027"/>
      <c r="F867" s="1027"/>
      <c r="G867" s="1027">
        <v>29.5</v>
      </c>
      <c r="H867" s="1027">
        <v>4.3</v>
      </c>
      <c r="I867" s="1027">
        <v>24.5</v>
      </c>
      <c r="J867" s="1029"/>
      <c r="K867" s="1023">
        <f t="shared" si="6"/>
        <v>58.3</v>
      </c>
    </row>
    <row r="868" spans="1:11" ht="13" x14ac:dyDescent="0.3">
      <c r="A868" s="75"/>
      <c r="B868" s="1036" t="s">
        <v>355</v>
      </c>
      <c r="C868" s="816"/>
      <c r="D868" s="1028"/>
      <c r="E868" s="1028"/>
      <c r="F868" s="1028"/>
      <c r="G868" s="1028"/>
      <c r="H868" s="1028"/>
      <c r="I868" s="1028"/>
      <c r="J868" s="1030"/>
      <c r="K868" s="1024">
        <f t="shared" si="6"/>
        <v>0</v>
      </c>
    </row>
    <row r="869" spans="1:11" ht="13" x14ac:dyDescent="0.3">
      <c r="A869" s="75"/>
      <c r="B869" s="831" t="s">
        <v>76</v>
      </c>
      <c r="C869" s="816"/>
      <c r="D869" s="832"/>
      <c r="E869" s="832"/>
      <c r="F869" s="832"/>
      <c r="G869" s="832">
        <v>29.5</v>
      </c>
      <c r="H869" s="832">
        <v>4.3</v>
      </c>
      <c r="I869" s="832">
        <v>24.5</v>
      </c>
      <c r="J869" s="832">
        <v>-153.5</v>
      </c>
      <c r="K869" s="825">
        <f t="shared" si="6"/>
        <v>-95.2</v>
      </c>
    </row>
    <row r="870" spans="1:11" ht="13" x14ac:dyDescent="0.3">
      <c r="A870" s="75"/>
      <c r="B870" s="831" t="s">
        <v>321</v>
      </c>
      <c r="C870" s="816"/>
      <c r="D870" s="832"/>
      <c r="E870" s="832">
        <v>-10.7</v>
      </c>
      <c r="F870" s="832"/>
      <c r="G870" s="832"/>
      <c r="H870" s="832"/>
      <c r="I870" s="832"/>
      <c r="J870" s="832">
        <v>10.7</v>
      </c>
      <c r="K870" s="825">
        <f t="shared" si="6"/>
        <v>0</v>
      </c>
    </row>
    <row r="871" spans="1:11" ht="13.5" thickBot="1" x14ac:dyDescent="0.35">
      <c r="A871" s="75"/>
      <c r="B871" s="862" t="s">
        <v>830</v>
      </c>
      <c r="C871" s="816"/>
      <c r="D871" s="818">
        <f>SUM(D865,D869,D870)</f>
        <v>2239.3000000000002</v>
      </c>
      <c r="E871" s="818">
        <f t="shared" ref="E871" si="7">SUM(E865,E869,E870)</f>
        <v>771.69999999999993</v>
      </c>
      <c r="F871" s="818">
        <f t="shared" ref="F871" si="8">SUM(F865,F869,F870)</f>
        <v>-12.9</v>
      </c>
      <c r="G871" s="818">
        <f t="shared" ref="G871" si="9">SUM(G865,G869,G870)</f>
        <v>-86.2</v>
      </c>
      <c r="H871" s="818">
        <f t="shared" ref="H871" si="10">SUM(H865,H869,H870)</f>
        <v>-27.3</v>
      </c>
      <c r="I871" s="818">
        <f t="shared" ref="I871" si="11">SUM(I865,I869,I870)</f>
        <v>129.30000000000001</v>
      </c>
      <c r="J871" s="818">
        <f t="shared" ref="J871" si="12">SUM(J865,J869,J870)</f>
        <v>34.700000000000003</v>
      </c>
      <c r="K871" s="826">
        <f>SUM(D871:J871)</f>
        <v>3048.6</v>
      </c>
    </row>
    <row r="872" spans="1:11" ht="15" thickTop="1" x14ac:dyDescent="0.35">
      <c r="A872" s="75"/>
      <c r="B872" s="75"/>
      <c r="C872" s="805"/>
      <c r="D872" s="803"/>
      <c r="E872" s="804"/>
      <c r="F872" s="804"/>
      <c r="G872" s="806"/>
      <c r="H872" s="806"/>
      <c r="I872" s="806"/>
      <c r="J872" s="804"/>
      <c r="K872" s="804"/>
    </row>
    <row r="873" spans="1:11" x14ac:dyDescent="0.35">
      <c r="A873" s="75"/>
      <c r="B873" s="75"/>
      <c r="C873" s="805"/>
      <c r="D873" s="803"/>
      <c r="E873" s="804"/>
      <c r="F873" s="804"/>
      <c r="G873" s="806"/>
      <c r="H873" s="806"/>
      <c r="I873" s="806"/>
      <c r="J873" s="804"/>
      <c r="K873" s="804"/>
    </row>
    <row r="874" spans="1:11" ht="43.5" x14ac:dyDescent="0.35">
      <c r="A874" s="75"/>
      <c r="B874" s="510" t="s">
        <v>795</v>
      </c>
      <c r="C874" s="805"/>
      <c r="D874" s="803"/>
      <c r="E874" s="804"/>
      <c r="F874" s="804"/>
      <c r="G874" s="806"/>
      <c r="H874" s="806"/>
      <c r="I874" s="806"/>
      <c r="J874" s="804"/>
      <c r="K874" s="804"/>
    </row>
    <row r="875" spans="1:11" x14ac:dyDescent="0.35">
      <c r="A875" s="75"/>
      <c r="B875" s="75"/>
      <c r="C875" s="805"/>
      <c r="D875" s="803"/>
      <c r="E875" s="804"/>
      <c r="F875" s="804"/>
      <c r="G875" s="806"/>
      <c r="H875" s="806"/>
      <c r="I875" s="806"/>
      <c r="J875" s="804"/>
      <c r="K875" s="804"/>
    </row>
    <row r="876" spans="1:11" ht="38.25" customHeight="1" x14ac:dyDescent="0.35">
      <c r="A876" s="75"/>
      <c r="B876" s="1043"/>
      <c r="D876" s="1026" t="s">
        <v>42</v>
      </c>
      <c r="E876" s="1026" t="s">
        <v>43</v>
      </c>
      <c r="F876" s="1020" t="s">
        <v>44</v>
      </c>
      <c r="G876" s="1020"/>
      <c r="H876" s="1020"/>
      <c r="I876" s="1020" t="s">
        <v>560</v>
      </c>
      <c r="J876" s="1026" t="s">
        <v>128</v>
      </c>
      <c r="K876" s="1020" t="s">
        <v>519</v>
      </c>
    </row>
    <row r="877" spans="1:11" ht="15" thickBot="1" x14ac:dyDescent="0.4">
      <c r="A877" s="75"/>
      <c r="B877" s="1043"/>
      <c r="D877" s="1026"/>
      <c r="E877" s="1026"/>
      <c r="F877" s="1025"/>
      <c r="G877" s="1025"/>
      <c r="H877" s="1025"/>
      <c r="I877" s="1020"/>
      <c r="J877" s="1026"/>
      <c r="K877" s="1020"/>
    </row>
    <row r="878" spans="1:11" ht="52" x14ac:dyDescent="0.35">
      <c r="A878" s="75"/>
      <c r="B878" s="1043"/>
      <c r="D878" s="1026"/>
      <c r="E878" s="1026"/>
      <c r="F878" s="1044" t="s">
        <v>520</v>
      </c>
      <c r="G878" s="859" t="s">
        <v>389</v>
      </c>
      <c r="H878" s="1044" t="s">
        <v>523</v>
      </c>
      <c r="I878" s="1020"/>
      <c r="J878" s="1026"/>
      <c r="K878" s="1020"/>
    </row>
    <row r="879" spans="1:11" x14ac:dyDescent="0.35">
      <c r="A879" s="75"/>
      <c r="B879" s="1043"/>
      <c r="D879" s="1026"/>
      <c r="E879" s="1026"/>
      <c r="F879" s="1045"/>
      <c r="G879" s="859"/>
      <c r="H879" s="1045"/>
      <c r="I879" s="1021"/>
      <c r="J879" s="1026"/>
      <c r="K879" s="1020"/>
    </row>
    <row r="880" spans="1:11" ht="13.5" thickBot="1" x14ac:dyDescent="0.35">
      <c r="A880" s="75"/>
      <c r="B880" s="817" t="s">
        <v>772</v>
      </c>
      <c r="C880" s="816"/>
      <c r="D880" s="818">
        <v>2239.3000000000002</v>
      </c>
      <c r="E880" s="818">
        <v>771.7</v>
      </c>
      <c r="F880" s="818">
        <v>-12.9</v>
      </c>
      <c r="G880" s="818">
        <v>-42</v>
      </c>
      <c r="H880" s="818">
        <v>-20.9</v>
      </c>
      <c r="I880" s="818">
        <v>142.5</v>
      </c>
      <c r="J880" s="818">
        <v>-37.1</v>
      </c>
      <c r="K880" s="819">
        <f>SUM(D880:J880)</f>
        <v>3040.6</v>
      </c>
    </row>
    <row r="881" spans="1:11" ht="13.5" thickTop="1" x14ac:dyDescent="0.3">
      <c r="A881" s="75"/>
      <c r="B881" s="820" t="s">
        <v>176</v>
      </c>
      <c r="C881" s="816"/>
      <c r="D881" s="821"/>
      <c r="E881" s="821"/>
      <c r="F881" s="821"/>
      <c r="G881" s="821"/>
      <c r="H881" s="821"/>
      <c r="I881" s="821"/>
      <c r="J881" s="821">
        <v>148</v>
      </c>
      <c r="K881" s="822">
        <f>SUM(D881:J881)</f>
        <v>148</v>
      </c>
    </row>
    <row r="882" spans="1:11" ht="13" x14ac:dyDescent="0.3">
      <c r="A882" s="75"/>
      <c r="B882" s="1037" t="s">
        <v>354</v>
      </c>
      <c r="C882" s="816"/>
      <c r="D882" s="1039"/>
      <c r="E882" s="1039"/>
      <c r="F882" s="1039"/>
      <c r="G882" s="1039">
        <v>15.3</v>
      </c>
      <c r="H882" s="1039">
        <v>-5.4</v>
      </c>
      <c r="I882" s="1039">
        <v>34.4</v>
      </c>
      <c r="J882" s="1041"/>
      <c r="K882" s="1023">
        <f>SUM(D882:J883)</f>
        <v>44.3</v>
      </c>
    </row>
    <row r="883" spans="1:11" ht="13" x14ac:dyDescent="0.3">
      <c r="A883" s="75"/>
      <c r="B883" s="1038" t="s">
        <v>355</v>
      </c>
      <c r="C883" s="816"/>
      <c r="D883" s="1040"/>
      <c r="E883" s="1040"/>
      <c r="F883" s="1040"/>
      <c r="G883" s="1040"/>
      <c r="H883" s="1040"/>
      <c r="I883" s="1040"/>
      <c r="J883" s="1042"/>
      <c r="K883" s="1024"/>
    </row>
    <row r="884" spans="1:11" ht="13" x14ac:dyDescent="0.3">
      <c r="A884" s="75"/>
      <c r="B884" s="823" t="s">
        <v>76</v>
      </c>
      <c r="C884" s="816"/>
      <c r="D884" s="858"/>
      <c r="E884" s="858"/>
      <c r="F884" s="858"/>
      <c r="G884" s="858">
        <f>SUM(G881:G883)</f>
        <v>15.3</v>
      </c>
      <c r="H884" s="858">
        <f t="shared" ref="H884:J884" si="13">SUM(H881:H883)</f>
        <v>-5.4</v>
      </c>
      <c r="I884" s="858">
        <f t="shared" si="13"/>
        <v>34.4</v>
      </c>
      <c r="J884" s="858">
        <f t="shared" si="13"/>
        <v>148</v>
      </c>
      <c r="K884" s="857">
        <f>SUM(D884:J884)</f>
        <v>192.3</v>
      </c>
    </row>
    <row r="885" spans="1:11" ht="13" x14ac:dyDescent="0.3">
      <c r="A885" s="75"/>
      <c r="B885" s="823" t="s">
        <v>357</v>
      </c>
      <c r="C885" s="816"/>
      <c r="D885" s="852"/>
      <c r="E885" s="852">
        <v>-93.7</v>
      </c>
      <c r="F885" s="852"/>
      <c r="G885" s="852"/>
      <c r="H885" s="852"/>
      <c r="I885" s="852"/>
      <c r="J885" s="852">
        <v>93.7</v>
      </c>
      <c r="K885" s="825">
        <f>SUM(D885:J885)</f>
        <v>0</v>
      </c>
    </row>
    <row r="886" spans="1:11" ht="13.5" thickBot="1" x14ac:dyDescent="0.35">
      <c r="A886" s="75"/>
      <c r="B886" s="839" t="s">
        <v>792</v>
      </c>
      <c r="C886" s="816"/>
      <c r="D886" s="851">
        <f>SUM(D880,D884,D885)</f>
        <v>2239.3000000000002</v>
      </c>
      <c r="E886" s="851">
        <f t="shared" ref="E886:J886" si="14">SUM(E880,E884,E885)</f>
        <v>678</v>
      </c>
      <c r="F886" s="851">
        <f t="shared" si="14"/>
        <v>-12.9</v>
      </c>
      <c r="G886" s="851">
        <f t="shared" si="14"/>
        <v>-26.7</v>
      </c>
      <c r="H886" s="851">
        <f t="shared" si="14"/>
        <v>-26.299999999999997</v>
      </c>
      <c r="I886" s="851">
        <f t="shared" si="14"/>
        <v>176.9</v>
      </c>
      <c r="J886" s="851">
        <f t="shared" si="14"/>
        <v>204.60000000000002</v>
      </c>
      <c r="K886" s="822">
        <f>SUM(D886:J886)</f>
        <v>3232.9</v>
      </c>
    </row>
    <row r="887" spans="1:11" ht="13.5" thickBot="1" x14ac:dyDescent="0.35">
      <c r="A887" s="75"/>
      <c r="B887" s="840"/>
      <c r="C887" s="816"/>
      <c r="D887" s="837"/>
      <c r="E887" s="837"/>
      <c r="F887" s="837"/>
      <c r="G887" s="837"/>
      <c r="H887" s="837"/>
      <c r="I887" s="837"/>
      <c r="J887" s="837"/>
      <c r="K887" s="838"/>
    </row>
    <row r="888" spans="1:11" ht="13.5" thickBot="1" x14ac:dyDescent="0.35">
      <c r="A888" s="75"/>
      <c r="B888" s="841" t="s">
        <v>718</v>
      </c>
      <c r="C888" s="816"/>
      <c r="D888" s="835">
        <v>2239.3000000000002</v>
      </c>
      <c r="E888" s="835">
        <v>782.4</v>
      </c>
      <c r="F888" s="835">
        <v>-12.9</v>
      </c>
      <c r="G888" s="835">
        <v>-115.7</v>
      </c>
      <c r="H888" s="835">
        <v>-31.6</v>
      </c>
      <c r="I888" s="835">
        <v>104.8</v>
      </c>
      <c r="J888" s="835">
        <v>177.5</v>
      </c>
      <c r="K888" s="836">
        <f>SUM(D888:J888)</f>
        <v>3143.8000000000006</v>
      </c>
    </row>
    <row r="889" spans="1:11" ht="13.5" thickTop="1" x14ac:dyDescent="0.3">
      <c r="A889" s="75"/>
      <c r="B889" s="829" t="s">
        <v>176</v>
      </c>
      <c r="C889" s="816"/>
      <c r="D889" s="830"/>
      <c r="E889" s="830"/>
      <c r="F889" s="830"/>
      <c r="G889" s="830"/>
      <c r="H889" s="830"/>
      <c r="I889" s="830"/>
      <c r="J889" s="830">
        <v>-225.3</v>
      </c>
      <c r="K889" s="822">
        <f t="shared" ref="K889:K893" si="15">SUM(D889:J889)</f>
        <v>-225.3</v>
      </c>
    </row>
    <row r="890" spans="1:11" ht="13" x14ac:dyDescent="0.3">
      <c r="A890" s="75"/>
      <c r="B890" s="1035" t="s">
        <v>354</v>
      </c>
      <c r="C890" s="816"/>
      <c r="D890" s="1027"/>
      <c r="E890" s="1027"/>
      <c r="F890" s="1027"/>
      <c r="G890" s="1027">
        <v>73.2</v>
      </c>
      <c r="H890" s="1027">
        <v>10.7</v>
      </c>
      <c r="I890" s="1027">
        <v>37.700000000000003</v>
      </c>
      <c r="J890" s="1029"/>
      <c r="K890" s="1023">
        <f t="shared" si="15"/>
        <v>121.60000000000001</v>
      </c>
    </row>
    <row r="891" spans="1:11" ht="13" x14ac:dyDescent="0.3">
      <c r="A891" s="75"/>
      <c r="B891" s="1036" t="s">
        <v>355</v>
      </c>
      <c r="C891" s="816"/>
      <c r="D891" s="1028"/>
      <c r="E891" s="1028"/>
      <c r="F891" s="1028"/>
      <c r="G891" s="1028"/>
      <c r="H891" s="1028"/>
      <c r="I891" s="1028"/>
      <c r="J891" s="1030"/>
      <c r="K891" s="1024">
        <f t="shared" si="15"/>
        <v>0</v>
      </c>
    </row>
    <row r="892" spans="1:11" ht="13" x14ac:dyDescent="0.3">
      <c r="A892" s="75"/>
      <c r="B892" s="865" t="s">
        <v>76</v>
      </c>
      <c r="C892" s="866"/>
      <c r="D892" s="867"/>
      <c r="E892" s="867"/>
      <c r="F892" s="867"/>
      <c r="G892" s="867">
        <v>73.2</v>
      </c>
      <c r="H892" s="867">
        <v>10.7</v>
      </c>
      <c r="I892" s="867">
        <v>37.700000000000003</v>
      </c>
      <c r="J892" s="867">
        <v>-225.3</v>
      </c>
      <c r="K892" s="825">
        <f t="shared" si="15"/>
        <v>-103.7</v>
      </c>
    </row>
    <row r="893" spans="1:11" ht="13" x14ac:dyDescent="0.3">
      <c r="A893" s="75"/>
      <c r="B893" s="831" t="s">
        <v>321</v>
      </c>
      <c r="C893" s="816"/>
      <c r="D893" s="832"/>
      <c r="E893" s="832">
        <v>-10.7</v>
      </c>
      <c r="F893" s="832"/>
      <c r="G893" s="832"/>
      <c r="H893" s="832"/>
      <c r="I893" s="832"/>
      <c r="J893" s="832">
        <v>10.7</v>
      </c>
      <c r="K893" s="825">
        <f t="shared" si="15"/>
        <v>0</v>
      </c>
    </row>
    <row r="894" spans="1:11" ht="13.5" thickBot="1" x14ac:dyDescent="0.35">
      <c r="A894" s="75"/>
      <c r="B894" s="862" t="s">
        <v>828</v>
      </c>
      <c r="C894" s="816"/>
      <c r="D894" s="818">
        <f>SUM(D888,D892,D893)</f>
        <v>2239.3000000000002</v>
      </c>
      <c r="E894" s="818">
        <f t="shared" ref="E894:J894" si="16">SUM(E888,E892,E893)</f>
        <v>771.69999999999993</v>
      </c>
      <c r="F894" s="818">
        <f t="shared" si="16"/>
        <v>-12.9</v>
      </c>
      <c r="G894" s="818">
        <f t="shared" si="16"/>
        <v>-42.5</v>
      </c>
      <c r="H894" s="818">
        <f t="shared" si="16"/>
        <v>-20.900000000000002</v>
      </c>
      <c r="I894" s="818">
        <f t="shared" si="16"/>
        <v>142.5</v>
      </c>
      <c r="J894" s="818">
        <f t="shared" si="16"/>
        <v>-37.100000000000009</v>
      </c>
      <c r="K894" s="826">
        <f>SUM(D894:J894)</f>
        <v>3040.1</v>
      </c>
    </row>
    <row r="895" spans="1:11" ht="15" thickTop="1" x14ac:dyDescent="0.35">
      <c r="A895" s="75"/>
      <c r="B895" s="75"/>
      <c r="C895" s="805"/>
      <c r="D895" s="803"/>
      <c r="E895" s="804"/>
      <c r="F895" s="804"/>
      <c r="G895" s="806"/>
      <c r="H895" s="806"/>
      <c r="I895" s="806"/>
      <c r="J895" s="804"/>
      <c r="K895" s="804"/>
    </row>
    <row r="896" spans="1:11" x14ac:dyDescent="0.35">
      <c r="A896" s="75"/>
      <c r="B896" s="75"/>
      <c r="C896" s="805"/>
      <c r="D896" s="803"/>
      <c r="E896" s="804"/>
      <c r="F896" s="804"/>
      <c r="G896" s="806"/>
      <c r="H896" s="806"/>
      <c r="I896" s="806"/>
      <c r="J896" s="804"/>
      <c r="K896" s="804"/>
    </row>
    <row r="897" spans="1:11" ht="43.5" x14ac:dyDescent="0.35">
      <c r="A897" s="75"/>
      <c r="B897" s="510" t="s">
        <v>798</v>
      </c>
      <c r="C897" s="805"/>
      <c r="D897" s="803"/>
      <c r="E897" s="804"/>
      <c r="F897" s="804"/>
      <c r="G897" s="806"/>
      <c r="H897" s="806"/>
      <c r="I897" s="806"/>
      <c r="J897" s="804"/>
      <c r="K897" s="804"/>
    </row>
    <row r="898" spans="1:11" x14ac:dyDescent="0.35">
      <c r="A898" s="75"/>
      <c r="B898" s="75"/>
      <c r="C898" s="805"/>
      <c r="D898" s="803"/>
      <c r="E898" s="804"/>
      <c r="F898" s="804"/>
      <c r="G898" s="806"/>
      <c r="H898" s="806"/>
      <c r="I898" s="806"/>
      <c r="J898" s="804"/>
      <c r="K898" s="804"/>
    </row>
    <row r="899" spans="1:11" ht="38.25" customHeight="1" x14ac:dyDescent="0.35">
      <c r="A899" s="75"/>
      <c r="B899" s="1043"/>
      <c r="D899" s="1026" t="s">
        <v>42</v>
      </c>
      <c r="E899" s="1026" t="s">
        <v>43</v>
      </c>
      <c r="F899" s="1020" t="s">
        <v>44</v>
      </c>
      <c r="G899" s="1020"/>
      <c r="H899" s="1020"/>
      <c r="I899" s="1020" t="s">
        <v>560</v>
      </c>
      <c r="J899" s="1026" t="s">
        <v>128</v>
      </c>
      <c r="K899" s="1020" t="s">
        <v>519</v>
      </c>
    </row>
    <row r="900" spans="1:11" ht="15" thickBot="1" x14ac:dyDescent="0.4">
      <c r="A900" s="75"/>
      <c r="B900" s="1043"/>
      <c r="D900" s="1026"/>
      <c r="E900" s="1026"/>
      <c r="F900" s="1025"/>
      <c r="G900" s="1025"/>
      <c r="H900" s="1025"/>
      <c r="I900" s="1020"/>
      <c r="J900" s="1026"/>
      <c r="K900" s="1020"/>
    </row>
    <row r="901" spans="1:11" ht="52" x14ac:dyDescent="0.35">
      <c r="A901" s="75"/>
      <c r="B901" s="1043"/>
      <c r="D901" s="1026"/>
      <c r="E901" s="1026"/>
      <c r="F901" s="1044" t="s">
        <v>520</v>
      </c>
      <c r="G901" s="870" t="s">
        <v>389</v>
      </c>
      <c r="H901" s="1044" t="s">
        <v>523</v>
      </c>
      <c r="I901" s="1020"/>
      <c r="J901" s="1026"/>
      <c r="K901" s="1020"/>
    </row>
    <row r="902" spans="1:11" x14ac:dyDescent="0.35">
      <c r="A902" s="75"/>
      <c r="B902" s="1043"/>
      <c r="D902" s="1026"/>
      <c r="E902" s="1026"/>
      <c r="F902" s="1045"/>
      <c r="G902" s="870"/>
      <c r="H902" s="1045"/>
      <c r="I902" s="1021"/>
      <c r="J902" s="1026"/>
      <c r="K902" s="1020"/>
    </row>
    <row r="903" spans="1:11" ht="13.5" thickBot="1" x14ac:dyDescent="0.35">
      <c r="A903" s="75"/>
      <c r="B903" s="817" t="s">
        <v>796</v>
      </c>
      <c r="C903" s="816"/>
      <c r="D903" s="818">
        <v>2239.3000000000002</v>
      </c>
      <c r="E903" s="818">
        <v>678</v>
      </c>
      <c r="F903" s="818">
        <v>-12.9</v>
      </c>
      <c r="G903" s="818">
        <v>-26.7</v>
      </c>
      <c r="H903" s="818">
        <v>-26.3</v>
      </c>
      <c r="I903" s="818">
        <v>176.9</v>
      </c>
      <c r="J903" s="818">
        <v>204.6</v>
      </c>
      <c r="K903" s="819">
        <f>SUM(D903:J903)</f>
        <v>3232.9</v>
      </c>
    </row>
    <row r="904" spans="1:11" ht="13.5" thickTop="1" x14ac:dyDescent="0.3">
      <c r="A904" s="75"/>
      <c r="B904" s="820" t="s">
        <v>176</v>
      </c>
      <c r="C904" s="816"/>
      <c r="D904" s="821"/>
      <c r="E904" s="821"/>
      <c r="F904" s="821"/>
      <c r="G904" s="821"/>
      <c r="H904" s="821"/>
      <c r="I904" s="821"/>
      <c r="J904" s="821">
        <v>104.2</v>
      </c>
      <c r="K904" s="822">
        <f>SUM(D904:J904)</f>
        <v>104.2</v>
      </c>
    </row>
    <row r="905" spans="1:11" ht="13" x14ac:dyDescent="0.3">
      <c r="A905" s="75"/>
      <c r="B905" s="1037" t="s">
        <v>354</v>
      </c>
      <c r="C905" s="816"/>
      <c r="D905" s="1039"/>
      <c r="E905" s="1039"/>
      <c r="F905" s="1039"/>
      <c r="G905" s="1039">
        <v>-0.5</v>
      </c>
      <c r="H905" s="1039">
        <v>3.4</v>
      </c>
      <c r="I905" s="1039">
        <v>17.600000000000001</v>
      </c>
      <c r="J905" s="1041"/>
      <c r="K905" s="1023">
        <f>SUM(D905:J906)</f>
        <v>20.5</v>
      </c>
    </row>
    <row r="906" spans="1:11" ht="13" x14ac:dyDescent="0.3">
      <c r="A906" s="75"/>
      <c r="B906" s="1038" t="s">
        <v>355</v>
      </c>
      <c r="C906" s="816"/>
      <c r="D906" s="1040"/>
      <c r="E906" s="1040"/>
      <c r="F906" s="1040"/>
      <c r="G906" s="1040"/>
      <c r="H906" s="1040"/>
      <c r="I906" s="1040"/>
      <c r="J906" s="1042"/>
      <c r="K906" s="1024"/>
    </row>
    <row r="907" spans="1:11" ht="13" x14ac:dyDescent="0.3">
      <c r="A907" s="75"/>
      <c r="B907" s="823" t="s">
        <v>76</v>
      </c>
      <c r="C907" s="816"/>
      <c r="D907" s="871"/>
      <c r="E907" s="871"/>
      <c r="F907" s="871"/>
      <c r="G907" s="871">
        <f>SUM(G904:G906)</f>
        <v>-0.5</v>
      </c>
      <c r="H907" s="871">
        <f t="shared" ref="H907:J907" si="17">SUM(H904:H906)</f>
        <v>3.4</v>
      </c>
      <c r="I907" s="871">
        <f t="shared" si="17"/>
        <v>17.600000000000001</v>
      </c>
      <c r="J907" s="871">
        <f t="shared" si="17"/>
        <v>104.2</v>
      </c>
      <c r="K907" s="869">
        <f>SUM(D907:J907)</f>
        <v>124.7</v>
      </c>
    </row>
    <row r="908" spans="1:11" ht="13" x14ac:dyDescent="0.3">
      <c r="A908" s="75"/>
      <c r="B908" s="823" t="s">
        <v>357</v>
      </c>
      <c r="C908" s="816"/>
      <c r="D908" s="852"/>
      <c r="E908" s="852"/>
      <c r="F908" s="852"/>
      <c r="G908" s="852"/>
      <c r="H908" s="852"/>
      <c r="I908" s="852"/>
      <c r="J908" s="852"/>
      <c r="K908" s="825">
        <f>SUM(D908:J908)</f>
        <v>0</v>
      </c>
    </row>
    <row r="909" spans="1:11" ht="13.5" thickBot="1" x14ac:dyDescent="0.35">
      <c r="A909" s="75"/>
      <c r="B909" s="839" t="s">
        <v>771</v>
      </c>
      <c r="C909" s="816"/>
      <c r="D909" s="851">
        <f>SUM(D903,D907,D908)</f>
        <v>2239.3000000000002</v>
      </c>
      <c r="E909" s="851">
        <f t="shared" ref="E909:J909" si="18">SUM(E903,E907,E908)</f>
        <v>678</v>
      </c>
      <c r="F909" s="851">
        <f t="shared" si="18"/>
        <v>-12.9</v>
      </c>
      <c r="G909" s="851">
        <f t="shared" si="18"/>
        <v>-27.2</v>
      </c>
      <c r="H909" s="851">
        <f t="shared" si="18"/>
        <v>-22.900000000000002</v>
      </c>
      <c r="I909" s="851">
        <f t="shared" si="18"/>
        <v>194.5</v>
      </c>
      <c r="J909" s="851">
        <f t="shared" si="18"/>
        <v>308.8</v>
      </c>
      <c r="K909" s="822">
        <f>SUM(D909:J909)</f>
        <v>3357.6000000000004</v>
      </c>
    </row>
    <row r="910" spans="1:11" ht="13.5" thickBot="1" x14ac:dyDescent="0.35">
      <c r="A910" s="75"/>
      <c r="B910" s="840"/>
      <c r="C910" s="816"/>
      <c r="D910" s="837"/>
      <c r="E910" s="837"/>
      <c r="F910" s="837"/>
      <c r="G910" s="837"/>
      <c r="H910" s="837"/>
      <c r="I910" s="837"/>
      <c r="J910" s="837"/>
      <c r="K910" s="838"/>
    </row>
    <row r="911" spans="1:11" ht="13.5" thickBot="1" x14ac:dyDescent="0.35">
      <c r="A911" s="75"/>
      <c r="B911" s="841" t="s">
        <v>772</v>
      </c>
      <c r="C911" s="816"/>
      <c r="D911" s="835">
        <v>2239.3000000000002</v>
      </c>
      <c r="E911" s="835">
        <v>771.7</v>
      </c>
      <c r="F911" s="835">
        <v>-12.9</v>
      </c>
      <c r="G911" s="835">
        <v>-42</v>
      </c>
      <c r="H911" s="835">
        <v>-20.9</v>
      </c>
      <c r="I911" s="835">
        <v>142.5</v>
      </c>
      <c r="J911" s="835">
        <v>-37.1</v>
      </c>
      <c r="K911" s="836">
        <f>SUM(D911:J911)</f>
        <v>3040.6</v>
      </c>
    </row>
    <row r="912" spans="1:11" ht="13.5" thickTop="1" x14ac:dyDescent="0.3">
      <c r="A912" s="75"/>
      <c r="B912" s="829" t="s">
        <v>176</v>
      </c>
      <c r="C912" s="816"/>
      <c r="D912" s="830"/>
      <c r="E912" s="830"/>
      <c r="F912" s="830"/>
      <c r="G912" s="830"/>
      <c r="H912" s="830"/>
      <c r="I912" s="830"/>
      <c r="J912" s="830">
        <v>-47.6</v>
      </c>
      <c r="K912" s="822">
        <f t="shared" ref="K912:K916" si="19">SUM(D912:J912)</f>
        <v>-47.6</v>
      </c>
    </row>
    <row r="913" spans="1:12" ht="13" x14ac:dyDescent="0.3">
      <c r="A913" s="75"/>
      <c r="B913" s="1035" t="s">
        <v>354</v>
      </c>
      <c r="C913" s="816"/>
      <c r="D913" s="1027"/>
      <c r="E913" s="1027"/>
      <c r="F913" s="1027"/>
      <c r="G913" s="1027"/>
      <c r="H913" s="1027">
        <v>-4.5</v>
      </c>
      <c r="I913" s="1027">
        <v>20.6</v>
      </c>
      <c r="J913" s="1029"/>
      <c r="K913" s="1023">
        <f t="shared" si="19"/>
        <v>16.100000000000001</v>
      </c>
    </row>
    <row r="914" spans="1:12" ht="13" x14ac:dyDescent="0.3">
      <c r="A914" s="75"/>
      <c r="B914" s="1036" t="s">
        <v>355</v>
      </c>
      <c r="C914" s="816"/>
      <c r="D914" s="1028"/>
      <c r="E914" s="1028"/>
      <c r="F914" s="1028"/>
      <c r="G914" s="1028"/>
      <c r="H914" s="1028"/>
      <c r="I914" s="1028"/>
      <c r="J914" s="1030"/>
      <c r="K914" s="1024">
        <f t="shared" si="19"/>
        <v>0</v>
      </c>
    </row>
    <row r="915" spans="1:12" ht="13" x14ac:dyDescent="0.3">
      <c r="A915" s="75"/>
      <c r="B915" s="831" t="s">
        <v>76</v>
      </c>
      <c r="C915" s="816"/>
      <c r="D915" s="832"/>
      <c r="E915" s="832"/>
      <c r="F915" s="832"/>
      <c r="G915" s="832"/>
      <c r="H915" s="832">
        <v>-4.5</v>
      </c>
      <c r="I915" s="832">
        <v>20.6</v>
      </c>
      <c r="J915" s="832">
        <v>-47.6</v>
      </c>
      <c r="K915" s="825">
        <f t="shared" si="19"/>
        <v>-31.5</v>
      </c>
    </row>
    <row r="916" spans="1:12" ht="13" x14ac:dyDescent="0.3">
      <c r="A916" s="75"/>
      <c r="B916" s="831" t="s">
        <v>321</v>
      </c>
      <c r="C916" s="816"/>
      <c r="D916" s="832"/>
      <c r="E916" s="832"/>
      <c r="F916" s="832"/>
      <c r="G916" s="832"/>
      <c r="H916" s="832"/>
      <c r="I916" s="832"/>
      <c r="J916" s="832"/>
      <c r="K916" s="825">
        <f t="shared" si="19"/>
        <v>0</v>
      </c>
    </row>
    <row r="917" spans="1:12" ht="13.5" thickBot="1" x14ac:dyDescent="0.35">
      <c r="A917" s="75"/>
      <c r="B917" s="862" t="s">
        <v>771</v>
      </c>
      <c r="C917" s="816"/>
      <c r="D917" s="818">
        <f>SUM(D911,D915,D916)</f>
        <v>2239.3000000000002</v>
      </c>
      <c r="E917" s="818">
        <f t="shared" ref="E917:J917" si="20">SUM(E911,E915,E916)</f>
        <v>771.7</v>
      </c>
      <c r="F917" s="818">
        <f t="shared" si="20"/>
        <v>-12.9</v>
      </c>
      <c r="G917" s="818">
        <f t="shared" si="20"/>
        <v>-42</v>
      </c>
      <c r="H917" s="818">
        <f t="shared" si="20"/>
        <v>-25.4</v>
      </c>
      <c r="I917" s="818">
        <f t="shared" si="20"/>
        <v>163.1</v>
      </c>
      <c r="J917" s="818">
        <f t="shared" si="20"/>
        <v>-84.7</v>
      </c>
      <c r="K917" s="826">
        <f>SUM(D917:J917)</f>
        <v>3009.1</v>
      </c>
    </row>
    <row r="918" spans="1:12" ht="15" thickTop="1" x14ac:dyDescent="0.35">
      <c r="A918" s="75"/>
      <c r="B918" s="75"/>
      <c r="C918" s="805"/>
      <c r="D918" s="803"/>
      <c r="E918" s="804"/>
      <c r="F918" s="804"/>
      <c r="G918" s="806"/>
      <c r="H918" s="806"/>
      <c r="I918" s="806"/>
      <c r="J918" s="804"/>
      <c r="K918" s="804"/>
    </row>
    <row r="919" spans="1:12" x14ac:dyDescent="0.35">
      <c r="A919" s="75"/>
      <c r="B919" s="75"/>
      <c r="C919" s="805"/>
      <c r="D919" s="803"/>
      <c r="E919" s="804"/>
      <c r="F919" s="804"/>
      <c r="G919" s="806"/>
      <c r="H919" s="806"/>
      <c r="I919" s="806"/>
      <c r="J919" s="804"/>
      <c r="K919" s="804"/>
    </row>
    <row r="920" spans="1:12" x14ac:dyDescent="0.35">
      <c r="A920" s="75"/>
      <c r="B920" s="75"/>
      <c r="C920" s="805"/>
      <c r="D920" s="803"/>
      <c r="E920" s="804"/>
      <c r="F920" s="804"/>
      <c r="G920" s="806"/>
      <c r="H920" s="806"/>
      <c r="I920" s="806"/>
      <c r="J920" s="804"/>
      <c r="K920" s="804"/>
    </row>
    <row r="921" spans="1:12" ht="43.5" x14ac:dyDescent="0.35">
      <c r="A921" s="75"/>
      <c r="B921" s="510" t="s">
        <v>808</v>
      </c>
      <c r="C921" s="805"/>
      <c r="D921" s="803"/>
      <c r="E921" s="804"/>
      <c r="F921" s="804"/>
      <c r="G921" s="806"/>
      <c r="H921" s="806"/>
      <c r="I921" s="806"/>
      <c r="J921" s="804"/>
      <c r="K921" s="804"/>
    </row>
    <row r="922" spans="1:12" ht="36" customHeight="1" x14ac:dyDescent="0.35">
      <c r="A922" s="75"/>
      <c r="B922" s="1112"/>
      <c r="D922" s="1113" t="s">
        <v>42</v>
      </c>
      <c r="E922" s="1113" t="s">
        <v>43</v>
      </c>
      <c r="F922" s="1119" t="s">
        <v>44</v>
      </c>
      <c r="G922" s="1119"/>
      <c r="H922" s="1119"/>
      <c r="I922" s="1115" t="s">
        <v>804</v>
      </c>
      <c r="J922" s="1116" t="s">
        <v>128</v>
      </c>
      <c r="K922" s="1113" t="s">
        <v>519</v>
      </c>
      <c r="L922" s="804"/>
    </row>
    <row r="923" spans="1:12" customFormat="1" ht="48" x14ac:dyDescent="0.35">
      <c r="B923" s="1112"/>
      <c r="D923" s="1117"/>
      <c r="E923" s="1117"/>
      <c r="F923" s="890" t="s">
        <v>801</v>
      </c>
      <c r="G923" s="890" t="s">
        <v>802</v>
      </c>
      <c r="H923" s="890" t="s">
        <v>523</v>
      </c>
      <c r="I923" s="1115"/>
      <c r="J923" s="1118"/>
      <c r="K923" s="1113"/>
    </row>
    <row r="924" spans="1:12" customFormat="1" ht="14.4" customHeight="1" x14ac:dyDescent="0.35">
      <c r="B924" s="922" t="s">
        <v>796</v>
      </c>
      <c r="D924" s="892">
        <v>2239.3000000000002</v>
      </c>
      <c r="E924" s="872">
        <v>678</v>
      </c>
      <c r="F924" s="872">
        <v>-12.9</v>
      </c>
      <c r="G924" s="872">
        <v>-26.7</v>
      </c>
      <c r="H924" s="872">
        <v>-26.3</v>
      </c>
      <c r="I924" s="872">
        <v>176.9</v>
      </c>
      <c r="J924" s="873">
        <v>204.6</v>
      </c>
      <c r="K924" s="874">
        <v>3232.9</v>
      </c>
      <c r="L924" s="15"/>
    </row>
    <row r="925" spans="1:12" customFormat="1" ht="33.65" customHeight="1" x14ac:dyDescent="0.35">
      <c r="B925" s="923" t="s">
        <v>176</v>
      </c>
      <c r="D925" s="894">
        <v>0</v>
      </c>
      <c r="E925" s="875">
        <v>0</v>
      </c>
      <c r="F925" s="875">
        <v>0</v>
      </c>
      <c r="G925" s="875">
        <v>0</v>
      </c>
      <c r="H925" s="876">
        <v>0</v>
      </c>
      <c r="I925" s="876">
        <v>0</v>
      </c>
      <c r="J925" s="876">
        <v>109.70000000000027</v>
      </c>
      <c r="K925" s="874">
        <v>109.70000000000027</v>
      </c>
      <c r="L925" s="15"/>
    </row>
    <row r="926" spans="1:12" customFormat="1" x14ac:dyDescent="0.35">
      <c r="B926" s="924" t="s">
        <v>805</v>
      </c>
      <c r="D926" s="896">
        <v>0</v>
      </c>
      <c r="E926" s="877">
        <v>0</v>
      </c>
      <c r="F926" s="877">
        <v>3.8</v>
      </c>
      <c r="G926" s="877">
        <v>-44.900000000000006</v>
      </c>
      <c r="H926" s="878">
        <v>25.7</v>
      </c>
      <c r="I926" s="878">
        <v>-24</v>
      </c>
      <c r="J926" s="878">
        <v>0</v>
      </c>
      <c r="K926" s="874">
        <v>-39.400000000000006</v>
      </c>
      <c r="L926" s="15"/>
    </row>
    <row r="927" spans="1:12" customFormat="1" x14ac:dyDescent="0.35">
      <c r="B927" s="925" t="s">
        <v>76</v>
      </c>
      <c r="D927" s="897">
        <v>0</v>
      </c>
      <c r="E927" s="879">
        <v>0</v>
      </c>
      <c r="F927" s="879">
        <v>3.8</v>
      </c>
      <c r="G927" s="879">
        <v>-44.900000000000006</v>
      </c>
      <c r="H927" s="880">
        <v>25.7</v>
      </c>
      <c r="I927" s="880">
        <v>-24</v>
      </c>
      <c r="J927" s="880">
        <v>109.70000000000027</v>
      </c>
      <c r="K927" s="874">
        <v>70.300000000000267</v>
      </c>
      <c r="L927" s="15"/>
    </row>
    <row r="928" spans="1:12" customFormat="1" ht="15" customHeight="1" x14ac:dyDescent="0.35">
      <c r="B928" s="926" t="s">
        <v>357</v>
      </c>
      <c r="D928" s="894">
        <v>0</v>
      </c>
      <c r="E928" s="875">
        <v>117.9</v>
      </c>
      <c r="F928" s="875">
        <v>0</v>
      </c>
      <c r="G928" s="875">
        <v>0</v>
      </c>
      <c r="H928" s="876">
        <v>0</v>
      </c>
      <c r="I928" s="876">
        <v>0</v>
      </c>
      <c r="J928" s="876">
        <v>-117.9</v>
      </c>
      <c r="K928" s="874">
        <v>0</v>
      </c>
      <c r="L928" s="15"/>
    </row>
    <row r="929" spans="1:12" customFormat="1" ht="15" customHeight="1" x14ac:dyDescent="0.35">
      <c r="B929" s="927" t="s">
        <v>803</v>
      </c>
      <c r="D929" s="892">
        <v>2239.3000000000002</v>
      </c>
      <c r="E929" s="872">
        <v>795.9</v>
      </c>
      <c r="F929" s="872">
        <v>-9.1000000000000014</v>
      </c>
      <c r="G929" s="872">
        <v>-71.600000000000009</v>
      </c>
      <c r="H929" s="881">
        <v>-0.60000000000000142</v>
      </c>
      <c r="I929" s="881">
        <v>152.9</v>
      </c>
      <c r="J929" s="881">
        <v>196.40000000000026</v>
      </c>
      <c r="K929" s="874">
        <v>3303.2000000000007</v>
      </c>
      <c r="L929" s="15"/>
    </row>
    <row r="930" spans="1:12" customFormat="1" ht="15" customHeight="1" x14ac:dyDescent="0.35">
      <c r="B930" s="899"/>
      <c r="D930" s="900"/>
      <c r="E930" s="882"/>
      <c r="F930" s="882"/>
      <c r="G930" s="883"/>
      <c r="H930" s="882"/>
      <c r="I930" s="883"/>
      <c r="J930" s="883"/>
      <c r="K930" s="884"/>
      <c r="L930" s="15"/>
    </row>
    <row r="931" spans="1:12" customFormat="1" ht="15" customHeight="1" x14ac:dyDescent="0.35">
      <c r="B931" s="891" t="s">
        <v>772</v>
      </c>
      <c r="D931" s="901">
        <v>2239.3000000000002</v>
      </c>
      <c r="E931" s="885">
        <v>771.7</v>
      </c>
      <c r="F931" s="885">
        <v>-12.9</v>
      </c>
      <c r="G931" s="885">
        <v>-42</v>
      </c>
      <c r="H931" s="885">
        <v>-20.900000000000002</v>
      </c>
      <c r="I931" s="885">
        <v>142.5</v>
      </c>
      <c r="J931" s="885">
        <v>-37.1</v>
      </c>
      <c r="K931" s="874">
        <v>3040.6</v>
      </c>
      <c r="L931" s="15"/>
    </row>
    <row r="932" spans="1:12" customFormat="1" x14ac:dyDescent="0.35">
      <c r="B932" s="893" t="s">
        <v>176</v>
      </c>
      <c r="D932" s="902">
        <v>0</v>
      </c>
      <c r="E932" s="886">
        <v>0</v>
      </c>
      <c r="F932" s="886">
        <v>0</v>
      </c>
      <c r="G932" s="886">
        <v>0</v>
      </c>
      <c r="H932" s="886">
        <v>0</v>
      </c>
      <c r="I932" s="886">
        <v>0</v>
      </c>
      <c r="J932" s="886">
        <v>-42.4</v>
      </c>
      <c r="K932" s="874">
        <v>-42.4</v>
      </c>
      <c r="L932" s="15"/>
    </row>
    <row r="933" spans="1:12" customFormat="1" ht="24" x14ac:dyDescent="0.35">
      <c r="B933" s="895" t="s">
        <v>653</v>
      </c>
      <c r="D933" s="903">
        <v>0</v>
      </c>
      <c r="E933" s="887">
        <v>0</v>
      </c>
      <c r="F933" s="887">
        <v>0</v>
      </c>
      <c r="G933" s="887">
        <v>36.799999999999997</v>
      </c>
      <c r="H933" s="887">
        <v>-7.5</v>
      </c>
      <c r="I933" s="887">
        <v>15.3</v>
      </c>
      <c r="J933" s="887">
        <v>0</v>
      </c>
      <c r="K933" s="874">
        <v>44.599999999999994</v>
      </c>
      <c r="L933" s="15"/>
    </row>
    <row r="934" spans="1:12" customFormat="1" x14ac:dyDescent="0.35">
      <c r="B934" s="891" t="s">
        <v>76</v>
      </c>
      <c r="D934" s="904">
        <v>0</v>
      </c>
      <c r="E934" s="888">
        <v>0</v>
      </c>
      <c r="F934" s="888">
        <v>0</v>
      </c>
      <c r="G934" s="888">
        <v>36.799999999999997</v>
      </c>
      <c r="H934" s="888">
        <v>-7.5</v>
      </c>
      <c r="I934" s="888">
        <v>15.3</v>
      </c>
      <c r="J934" s="888">
        <v>-42.4</v>
      </c>
      <c r="K934" s="874">
        <v>2.1999999999999957</v>
      </c>
      <c r="L934" s="15"/>
    </row>
    <row r="935" spans="1:12" customFormat="1" x14ac:dyDescent="0.35">
      <c r="B935" s="898" t="s">
        <v>357</v>
      </c>
      <c r="D935" s="903">
        <v>0</v>
      </c>
      <c r="E935" s="887">
        <v>-97.3</v>
      </c>
      <c r="F935" s="887">
        <v>0</v>
      </c>
      <c r="G935" s="887">
        <v>0</v>
      </c>
      <c r="H935" s="887">
        <v>0</v>
      </c>
      <c r="I935" s="887">
        <v>0</v>
      </c>
      <c r="J935" s="887">
        <v>97.3</v>
      </c>
      <c r="K935" s="874">
        <v>0</v>
      </c>
      <c r="L935" s="15"/>
    </row>
    <row r="936" spans="1:12" customFormat="1" x14ac:dyDescent="0.35">
      <c r="B936" s="928" t="s">
        <v>780</v>
      </c>
      <c r="D936" s="892">
        <v>2239.3000000000002</v>
      </c>
      <c r="E936" s="881">
        <v>674.40000000000009</v>
      </c>
      <c r="F936" s="881">
        <v>-12.9</v>
      </c>
      <c r="G936" s="881">
        <v>-5.2000000000000028</v>
      </c>
      <c r="H936" s="881">
        <v>-28.400000000000002</v>
      </c>
      <c r="I936" s="881">
        <v>157.80000000000001</v>
      </c>
      <c r="J936" s="881">
        <v>17.799999999999997</v>
      </c>
      <c r="K936" s="889">
        <v>3042.8000000000006</v>
      </c>
      <c r="L936" s="15"/>
    </row>
    <row r="937" spans="1:12" customFormat="1" x14ac:dyDescent="0.35">
      <c r="B937" s="15"/>
      <c r="D937" s="15"/>
      <c r="E937" s="15"/>
      <c r="F937" s="15"/>
      <c r="G937" s="15"/>
      <c r="H937" s="15"/>
      <c r="I937" s="15"/>
      <c r="J937" s="15"/>
      <c r="K937" s="15"/>
      <c r="L937" s="15"/>
    </row>
    <row r="938" spans="1:12" customFormat="1" ht="15" customHeight="1" x14ac:dyDescent="0.35">
      <c r="B938" s="15"/>
      <c r="D938" s="15"/>
      <c r="E938" s="15"/>
      <c r="F938" s="15"/>
      <c r="G938" s="15"/>
      <c r="H938" s="15"/>
      <c r="I938" s="15"/>
      <c r="J938" s="15"/>
      <c r="K938" s="15"/>
      <c r="L938" s="15"/>
    </row>
    <row r="939" spans="1:12" ht="43.5" x14ac:dyDescent="0.35">
      <c r="A939" s="75"/>
      <c r="B939" s="510" t="s">
        <v>817</v>
      </c>
      <c r="C939" s="805"/>
      <c r="D939" s="803"/>
      <c r="E939" s="804"/>
      <c r="F939" s="804"/>
      <c r="G939" s="806"/>
      <c r="H939" s="806"/>
      <c r="I939" s="806"/>
      <c r="J939" s="804"/>
      <c r="K939" s="804"/>
    </row>
    <row r="940" spans="1:12" ht="36" customHeight="1" x14ac:dyDescent="0.35">
      <c r="A940" s="75"/>
      <c r="B940" s="1112"/>
      <c r="D940" s="1113" t="s">
        <v>42</v>
      </c>
      <c r="E940" s="1113" t="s">
        <v>43</v>
      </c>
      <c r="F940" s="1114" t="s">
        <v>44</v>
      </c>
      <c r="G940" s="1114"/>
      <c r="H940" s="1114"/>
      <c r="I940" s="1115" t="s">
        <v>804</v>
      </c>
      <c r="J940" s="1116" t="s">
        <v>128</v>
      </c>
      <c r="K940" s="1113" t="s">
        <v>519</v>
      </c>
      <c r="L940" s="804"/>
    </row>
    <row r="941" spans="1:12" customFormat="1" ht="48" x14ac:dyDescent="0.35">
      <c r="B941" s="1112"/>
      <c r="D941" s="1113"/>
      <c r="E941" s="1113"/>
      <c r="F941" s="890" t="s">
        <v>801</v>
      </c>
      <c r="G941" s="890" t="s">
        <v>802</v>
      </c>
      <c r="H941" s="890" t="s">
        <v>523</v>
      </c>
      <c r="I941" s="1115"/>
      <c r="J941" s="1116"/>
      <c r="K941" s="1113"/>
    </row>
    <row r="942" spans="1:12" customFormat="1" ht="14.4" customHeight="1" x14ac:dyDescent="0.35">
      <c r="B942" s="922" t="s">
        <v>796</v>
      </c>
      <c r="D942" s="937">
        <v>2239.3000000000002</v>
      </c>
      <c r="E942" s="938">
        <v>678</v>
      </c>
      <c r="F942" s="938">
        <v>-12.9</v>
      </c>
      <c r="G942" s="938">
        <v>-26.7</v>
      </c>
      <c r="H942" s="938">
        <v>-26.3</v>
      </c>
      <c r="I942" s="938">
        <v>176.9</v>
      </c>
      <c r="J942" s="938">
        <v>204.6</v>
      </c>
      <c r="K942" s="978">
        <v>3232.9</v>
      </c>
      <c r="L942" s="15"/>
    </row>
    <row r="943" spans="1:12" customFormat="1" ht="33.65" customHeight="1" x14ac:dyDescent="0.35">
      <c r="B943" s="923" t="s">
        <v>176</v>
      </c>
      <c r="D943" s="852" t="s">
        <v>18</v>
      </c>
      <c r="E943" s="852" t="s">
        <v>18</v>
      </c>
      <c r="F943" s="852" t="s">
        <v>18</v>
      </c>
      <c r="G943" s="852" t="s">
        <v>18</v>
      </c>
      <c r="H943" s="852" t="s">
        <v>18</v>
      </c>
      <c r="I943" s="852" t="s">
        <v>18</v>
      </c>
      <c r="J943" s="852">
        <v>101.9</v>
      </c>
      <c r="K943" s="979">
        <v>101.9</v>
      </c>
      <c r="L943" s="15"/>
    </row>
    <row r="944" spans="1:12" customFormat="1" x14ac:dyDescent="0.35">
      <c r="B944" s="924" t="s">
        <v>805</v>
      </c>
      <c r="D944" s="852" t="s">
        <v>18</v>
      </c>
      <c r="E944" s="852" t="s">
        <v>18</v>
      </c>
      <c r="F944" s="852">
        <v>3.8</v>
      </c>
      <c r="G944" s="852">
        <v>-44.9</v>
      </c>
      <c r="H944" s="852">
        <v>7.8</v>
      </c>
      <c r="I944" s="852">
        <v>-15.1</v>
      </c>
      <c r="J944" s="852" t="s">
        <v>707</v>
      </c>
      <c r="K944" s="979">
        <v>-48.4</v>
      </c>
      <c r="L944" s="15"/>
    </row>
    <row r="945" spans="1:12" customFormat="1" x14ac:dyDescent="0.35">
      <c r="B945" s="925" t="s">
        <v>76</v>
      </c>
      <c r="D945" s="852" t="s">
        <v>18</v>
      </c>
      <c r="E945" s="852" t="s">
        <v>18</v>
      </c>
      <c r="F945" s="852">
        <v>3.8</v>
      </c>
      <c r="G945" s="852">
        <v>-44.9</v>
      </c>
      <c r="H945" s="852">
        <v>7.8</v>
      </c>
      <c r="I945" s="852">
        <v>-15.1</v>
      </c>
      <c r="J945" s="852">
        <v>101.9</v>
      </c>
      <c r="K945" s="979">
        <v>53.5</v>
      </c>
      <c r="L945" s="15"/>
    </row>
    <row r="946" spans="1:12" customFormat="1" ht="15" customHeight="1" x14ac:dyDescent="0.35">
      <c r="B946" s="926" t="s">
        <v>357</v>
      </c>
      <c r="D946" s="852" t="s">
        <v>18</v>
      </c>
      <c r="E946" s="852">
        <v>117.9</v>
      </c>
      <c r="F946" s="852" t="s">
        <v>18</v>
      </c>
      <c r="G946" s="852" t="s">
        <v>18</v>
      </c>
      <c r="H946" s="852" t="s">
        <v>18</v>
      </c>
      <c r="I946" s="852" t="s">
        <v>18</v>
      </c>
      <c r="J946" s="852">
        <v>-117.9</v>
      </c>
      <c r="K946" s="979" t="s">
        <v>18</v>
      </c>
      <c r="L946" s="15"/>
    </row>
    <row r="947" spans="1:12" customFormat="1" ht="15" customHeight="1" x14ac:dyDescent="0.35">
      <c r="B947" s="936" t="s">
        <v>818</v>
      </c>
      <c r="D947" s="939">
        <v>2239.3000000000002</v>
      </c>
      <c r="E947" s="940">
        <v>795.9</v>
      </c>
      <c r="F947" s="940">
        <v>-9.1</v>
      </c>
      <c r="G947" s="940">
        <v>-71.599999999999994</v>
      </c>
      <c r="H947" s="940">
        <v>-18.5</v>
      </c>
      <c r="I947" s="940">
        <v>161.80000000000001</v>
      </c>
      <c r="J947" s="940">
        <v>188.6</v>
      </c>
      <c r="K947" s="979" t="s">
        <v>819</v>
      </c>
      <c r="L947" s="15"/>
    </row>
    <row r="948" spans="1:12" customFormat="1" ht="15" customHeight="1" x14ac:dyDescent="0.35">
      <c r="B948" s="899"/>
      <c r="D948" s="941"/>
      <c r="E948" s="941"/>
      <c r="F948" s="941"/>
      <c r="G948" s="941"/>
      <c r="H948" s="941"/>
      <c r="I948" s="941"/>
      <c r="J948" s="941"/>
      <c r="K948" s="980"/>
      <c r="L948" s="15"/>
    </row>
    <row r="949" spans="1:12" customFormat="1" ht="15" customHeight="1" x14ac:dyDescent="0.35">
      <c r="B949" s="891" t="s">
        <v>772</v>
      </c>
      <c r="D949" s="942">
        <v>2239.3000000000002</v>
      </c>
      <c r="E949" s="943">
        <v>771.7</v>
      </c>
      <c r="F949" s="943">
        <v>-12.9</v>
      </c>
      <c r="G949" s="943">
        <v>-42</v>
      </c>
      <c r="H949" s="943">
        <v>-20.9</v>
      </c>
      <c r="I949" s="943">
        <v>142.5</v>
      </c>
      <c r="J949" s="943">
        <v>-37.1</v>
      </c>
      <c r="K949" s="978">
        <v>3040.6</v>
      </c>
      <c r="L949" s="15"/>
    </row>
    <row r="950" spans="1:12" customFormat="1" x14ac:dyDescent="0.35">
      <c r="B950" s="893" t="s">
        <v>176</v>
      </c>
      <c r="D950" s="944" t="s">
        <v>707</v>
      </c>
      <c r="E950" s="944" t="s">
        <v>707</v>
      </c>
      <c r="F950" s="944" t="s">
        <v>708</v>
      </c>
      <c r="G950" s="944" t="s">
        <v>709</v>
      </c>
      <c r="H950" s="944" t="s">
        <v>710</v>
      </c>
      <c r="I950" s="944" t="s">
        <v>711</v>
      </c>
      <c r="J950" s="944">
        <v>-4.7</v>
      </c>
      <c r="K950" s="979">
        <v>-4.7</v>
      </c>
      <c r="L950" s="15"/>
    </row>
    <row r="951" spans="1:12" customFormat="1" ht="24" x14ac:dyDescent="0.35">
      <c r="B951" s="895" t="s">
        <v>653</v>
      </c>
      <c r="D951" s="944" t="s">
        <v>707</v>
      </c>
      <c r="E951" s="944" t="s">
        <v>707</v>
      </c>
      <c r="F951" s="944" t="s">
        <v>708</v>
      </c>
      <c r="G951" s="944">
        <v>34.799999999999997</v>
      </c>
      <c r="H951" s="944">
        <v>-26.9</v>
      </c>
      <c r="I951" s="944">
        <v>47.2</v>
      </c>
      <c r="J951" s="944" t="s">
        <v>707</v>
      </c>
      <c r="K951" s="979">
        <v>55.1</v>
      </c>
      <c r="L951" s="15"/>
    </row>
    <row r="952" spans="1:12" customFormat="1" x14ac:dyDescent="0.35">
      <c r="B952" s="891" t="s">
        <v>76</v>
      </c>
      <c r="D952" s="944" t="s">
        <v>707</v>
      </c>
      <c r="E952" s="944" t="s">
        <v>707</v>
      </c>
      <c r="F952" s="944" t="s">
        <v>708</v>
      </c>
      <c r="G952" s="944">
        <v>34.799999999999997</v>
      </c>
      <c r="H952" s="944">
        <v>-26.9</v>
      </c>
      <c r="I952" s="944">
        <v>47.2</v>
      </c>
      <c r="J952" s="944">
        <v>-4.7</v>
      </c>
      <c r="K952" s="979">
        <v>50.4</v>
      </c>
      <c r="L952" s="15"/>
    </row>
    <row r="953" spans="1:12" customFormat="1" x14ac:dyDescent="0.35">
      <c r="B953" s="898" t="s">
        <v>357</v>
      </c>
      <c r="D953" s="944" t="s">
        <v>707</v>
      </c>
      <c r="E953" s="944">
        <v>-93.7</v>
      </c>
      <c r="F953" s="944" t="s">
        <v>708</v>
      </c>
      <c r="G953" s="944" t="s">
        <v>709</v>
      </c>
      <c r="H953" s="944" t="s">
        <v>710</v>
      </c>
      <c r="I953" s="944" t="s">
        <v>711</v>
      </c>
      <c r="J953" s="944">
        <v>93.7</v>
      </c>
      <c r="K953" s="979" t="s">
        <v>820</v>
      </c>
      <c r="L953" s="15"/>
    </row>
    <row r="954" spans="1:12" customFormat="1" x14ac:dyDescent="0.35">
      <c r="B954" s="936" t="s">
        <v>786</v>
      </c>
      <c r="D954" s="942">
        <v>2239.3000000000002</v>
      </c>
      <c r="E954" s="943">
        <v>678</v>
      </c>
      <c r="F954" s="943">
        <v>-12.9</v>
      </c>
      <c r="G954" s="943">
        <v>-7.2</v>
      </c>
      <c r="H954" s="943">
        <v>-47.8</v>
      </c>
      <c r="I954" s="943">
        <v>189.7</v>
      </c>
      <c r="J954" s="943">
        <v>51.9</v>
      </c>
      <c r="K954" s="978">
        <v>3091</v>
      </c>
      <c r="L954" s="15"/>
    </row>
    <row r="955" spans="1:12" customFormat="1" x14ac:dyDescent="0.35">
      <c r="B955" s="15"/>
      <c r="D955" s="15"/>
      <c r="E955" s="15"/>
      <c r="F955" s="15"/>
      <c r="G955" s="15"/>
      <c r="H955" s="15"/>
      <c r="I955" s="15"/>
      <c r="J955" s="15"/>
      <c r="K955" s="15"/>
    </row>
    <row r="956" spans="1:12" customFormat="1" x14ac:dyDescent="0.35">
      <c r="B956" s="15"/>
      <c r="D956" s="15"/>
      <c r="E956" s="15"/>
      <c r="F956" s="15"/>
      <c r="G956" s="15"/>
      <c r="H956" s="15"/>
      <c r="I956" s="15"/>
      <c r="J956" s="15"/>
      <c r="K956" s="15"/>
    </row>
    <row r="957" spans="1:12" customFormat="1" ht="43.5" x14ac:dyDescent="0.35">
      <c r="A957" s="75"/>
      <c r="B957" s="510" t="s">
        <v>822</v>
      </c>
      <c r="C957" s="805"/>
      <c r="D957" s="803"/>
      <c r="E957" s="804"/>
      <c r="F957" s="804"/>
      <c r="G957" s="806"/>
      <c r="H957" s="806"/>
      <c r="I957" s="806"/>
      <c r="J957" s="804"/>
      <c r="K957" s="804"/>
    </row>
    <row r="958" spans="1:12" customFormat="1" x14ac:dyDescent="0.35">
      <c r="A958" s="75"/>
      <c r="B958" s="75"/>
      <c r="C958" s="805"/>
      <c r="D958" s="803"/>
      <c r="E958" s="804"/>
      <c r="F958" s="804"/>
      <c r="G958" s="806"/>
      <c r="H958" s="806"/>
      <c r="I958" s="806"/>
      <c r="J958" s="804"/>
      <c r="K958" s="804"/>
    </row>
    <row r="959" spans="1:12" customFormat="1" ht="15" customHeight="1" x14ac:dyDescent="0.35">
      <c r="A959" s="75"/>
      <c r="B959" s="1043"/>
      <c r="D959" s="1026" t="s">
        <v>42</v>
      </c>
      <c r="E959" s="1026" t="s">
        <v>43</v>
      </c>
      <c r="F959" s="1046" t="s">
        <v>44</v>
      </c>
      <c r="G959" s="1046"/>
      <c r="H959" s="1046"/>
      <c r="I959" s="1020" t="s">
        <v>560</v>
      </c>
      <c r="J959" s="1026" t="s">
        <v>128</v>
      </c>
      <c r="K959" s="1020" t="s">
        <v>519</v>
      </c>
    </row>
    <row r="960" spans="1:12" ht="15" thickBot="1" x14ac:dyDescent="0.4">
      <c r="A960" s="75"/>
      <c r="B960" s="1043"/>
      <c r="D960" s="1026"/>
      <c r="E960" s="1026"/>
      <c r="F960" s="1047"/>
      <c r="G960" s="1047"/>
      <c r="H960" s="1047"/>
      <c r="I960" s="1020"/>
      <c r="J960" s="1026"/>
      <c r="K960" s="1020"/>
    </row>
    <row r="961" spans="1:11" ht="52" x14ac:dyDescent="0.35">
      <c r="A961" s="75"/>
      <c r="B961" s="1043"/>
      <c r="D961" s="1026"/>
      <c r="E961" s="1026"/>
      <c r="F961" s="1044" t="s">
        <v>520</v>
      </c>
      <c r="G961" s="931" t="s">
        <v>389</v>
      </c>
      <c r="H961" s="1044" t="s">
        <v>523</v>
      </c>
      <c r="I961" s="1020"/>
      <c r="J961" s="1026"/>
      <c r="K961" s="1020"/>
    </row>
    <row r="962" spans="1:11" x14ac:dyDescent="0.35">
      <c r="A962" s="75"/>
      <c r="B962" s="1043"/>
      <c r="D962" s="1026"/>
      <c r="E962" s="1026"/>
      <c r="F962" s="1045"/>
      <c r="G962" s="931"/>
      <c r="H962" s="1045"/>
      <c r="I962" s="1021"/>
      <c r="J962" s="1026"/>
      <c r="K962" s="1020"/>
    </row>
    <row r="963" spans="1:11" ht="13.5" thickBot="1" x14ac:dyDescent="0.35">
      <c r="A963" s="75"/>
      <c r="B963" s="952" t="s">
        <v>796</v>
      </c>
      <c r="C963" s="816"/>
      <c r="D963" s="818">
        <v>2239.3000000000002</v>
      </c>
      <c r="E963" s="872">
        <v>678</v>
      </c>
      <c r="F963" s="818">
        <v>-12.9</v>
      </c>
      <c r="G963" s="818">
        <v>-26.7</v>
      </c>
      <c r="H963" s="818">
        <v>-26.300000000000004</v>
      </c>
      <c r="I963" s="818">
        <v>176.9</v>
      </c>
      <c r="J963" s="818">
        <v>204.6</v>
      </c>
      <c r="K963" s="819">
        <f>SUM(D963:J963)</f>
        <v>3232.9</v>
      </c>
    </row>
    <row r="964" spans="1:11" ht="13.5" thickTop="1" x14ac:dyDescent="0.3">
      <c r="A964" s="75"/>
      <c r="B964" s="820" t="s">
        <v>176</v>
      </c>
      <c r="C964" s="816"/>
      <c r="D964" s="821"/>
      <c r="E964" s="821"/>
      <c r="F964" s="821"/>
      <c r="G964" s="821"/>
      <c r="H964" s="821"/>
      <c r="I964" s="821"/>
      <c r="J964" s="821">
        <v>82.100000000001245</v>
      </c>
      <c r="K964" s="822">
        <f>SUM(D964:J964)</f>
        <v>82.100000000001245</v>
      </c>
    </row>
    <row r="965" spans="1:11" ht="13" x14ac:dyDescent="0.3">
      <c r="A965" s="75"/>
      <c r="B965" s="1037" t="s">
        <v>354</v>
      </c>
      <c r="C965" s="816"/>
      <c r="D965" s="1039"/>
      <c r="E965" s="1039"/>
      <c r="F965" s="1039">
        <v>3.8</v>
      </c>
      <c r="G965" s="1039">
        <v>-82.6</v>
      </c>
      <c r="H965" s="1039">
        <v>33.6</v>
      </c>
      <c r="I965" s="1039">
        <v>-67.3</v>
      </c>
      <c r="J965" s="1041"/>
      <c r="K965" s="1023">
        <f>SUM(D965:J966)</f>
        <v>-112.5</v>
      </c>
    </row>
    <row r="966" spans="1:11" ht="13" x14ac:dyDescent="0.3">
      <c r="A966" s="75"/>
      <c r="B966" s="1038" t="s">
        <v>355</v>
      </c>
      <c r="C966" s="816"/>
      <c r="D966" s="1040"/>
      <c r="E966" s="1040"/>
      <c r="F966" s="1040"/>
      <c r="G966" s="1040"/>
      <c r="H966" s="1040"/>
      <c r="I966" s="1040"/>
      <c r="J966" s="1042"/>
      <c r="K966" s="1024"/>
    </row>
    <row r="967" spans="1:11" ht="13" x14ac:dyDescent="0.3">
      <c r="A967" s="75"/>
      <c r="B967" s="823" t="s">
        <v>76</v>
      </c>
      <c r="C967" s="816"/>
      <c r="D967" s="932"/>
      <c r="E967" s="932"/>
      <c r="F967" s="932">
        <f>SUM(F964:F965)</f>
        <v>3.8</v>
      </c>
      <c r="G967" s="932">
        <f>SUM(G964:G966)</f>
        <v>-82.6</v>
      </c>
      <c r="H967" s="932">
        <f t="shared" ref="H967:J967" si="21">SUM(H964:H966)</f>
        <v>33.6</v>
      </c>
      <c r="I967" s="932">
        <f t="shared" si="21"/>
        <v>-67.3</v>
      </c>
      <c r="J967" s="932">
        <f t="shared" si="21"/>
        <v>82.100000000001245</v>
      </c>
      <c r="K967" s="930">
        <f>SUM(D967:J967)</f>
        <v>-30.399999999998755</v>
      </c>
    </row>
    <row r="968" spans="1:11" ht="13" x14ac:dyDescent="0.3">
      <c r="A968" s="75"/>
      <c r="B968" s="823" t="s">
        <v>357</v>
      </c>
      <c r="C968" s="816"/>
      <c r="D968" s="852"/>
      <c r="E968" s="852">
        <v>119.10000000000001</v>
      </c>
      <c r="F968" s="852"/>
      <c r="G968" s="852"/>
      <c r="H968" s="852"/>
      <c r="I968" s="852"/>
      <c r="J968" s="852">
        <v>-119.10000000000001</v>
      </c>
      <c r="K968" s="957"/>
    </row>
    <row r="969" spans="1:11" ht="13.5" thickBot="1" x14ac:dyDescent="0.35">
      <c r="A969" s="75"/>
      <c r="B969" s="953" t="s">
        <v>823</v>
      </c>
      <c r="C969" s="816"/>
      <c r="D969" s="851">
        <f>SUM(D963,D967,D968)</f>
        <v>2239.3000000000002</v>
      </c>
      <c r="E969" s="851">
        <f t="shared" ref="E969:J969" si="22">SUM(E963,E967,E968)</f>
        <v>797.1</v>
      </c>
      <c r="F969" s="851">
        <f t="shared" si="22"/>
        <v>-9.1000000000000014</v>
      </c>
      <c r="G969" s="851">
        <f t="shared" si="22"/>
        <v>-109.3</v>
      </c>
      <c r="H969" s="851">
        <f t="shared" si="22"/>
        <v>7.2999999999999972</v>
      </c>
      <c r="I969" s="851">
        <f t="shared" si="22"/>
        <v>109.60000000000001</v>
      </c>
      <c r="J969" s="851">
        <f t="shared" si="22"/>
        <v>167.60000000000122</v>
      </c>
      <c r="K969" s="822">
        <f>SUM(D969:J969)</f>
        <v>3202.5000000000014</v>
      </c>
    </row>
    <row r="970" spans="1:11" ht="14" thickTop="1" thickBot="1" x14ac:dyDescent="0.35">
      <c r="A970" s="75"/>
      <c r="B970" s="840"/>
      <c r="C970" s="816"/>
      <c r="D970" s="837"/>
      <c r="E970" s="837"/>
      <c r="F970" s="837"/>
      <c r="G970" s="837"/>
      <c r="H970" s="837"/>
      <c r="I970" s="837"/>
      <c r="J970" s="837"/>
      <c r="K970" s="1004"/>
    </row>
    <row r="971" spans="1:11" ht="13.5" thickBot="1" x14ac:dyDescent="0.35">
      <c r="A971" s="75"/>
      <c r="B971" s="954" t="s">
        <v>772</v>
      </c>
      <c r="C971" s="816"/>
      <c r="D971" s="835">
        <v>2239.3000000000002</v>
      </c>
      <c r="E971" s="835">
        <v>771.7</v>
      </c>
      <c r="F971" s="835">
        <v>-12.9</v>
      </c>
      <c r="G971" s="835">
        <v>-42</v>
      </c>
      <c r="H971" s="835">
        <v>-20.900000000000002</v>
      </c>
      <c r="I971" s="835">
        <v>142.5</v>
      </c>
      <c r="J971" s="835">
        <v>-37.1</v>
      </c>
      <c r="K971" s="836">
        <f>SUM(D971:J971)</f>
        <v>3040.6</v>
      </c>
    </row>
    <row r="972" spans="1:11" ht="13.5" thickTop="1" x14ac:dyDescent="0.3">
      <c r="A972" s="75"/>
      <c r="B972" s="829" t="s">
        <v>176</v>
      </c>
      <c r="C972" s="816"/>
      <c r="D972" s="830"/>
      <c r="E972" s="830"/>
      <c r="F972" s="830"/>
      <c r="G972" s="830"/>
      <c r="H972" s="830"/>
      <c r="I972" s="830"/>
      <c r="J972" s="830">
        <v>148</v>
      </c>
      <c r="K972" s="822">
        <f t="shared" ref="K972:K975" si="23">SUM(D972:J972)</f>
        <v>148</v>
      </c>
    </row>
    <row r="973" spans="1:11" ht="13" x14ac:dyDescent="0.3">
      <c r="A973" s="75"/>
      <c r="B973" s="1035" t="s">
        <v>354</v>
      </c>
      <c r="C973" s="816"/>
      <c r="D973" s="1027"/>
      <c r="E973" s="1027"/>
      <c r="F973" s="1027"/>
      <c r="G973" s="1027">
        <v>15.3</v>
      </c>
      <c r="H973" s="1027">
        <v>-5.4</v>
      </c>
      <c r="I973" s="1027">
        <v>34.4</v>
      </c>
      <c r="J973" s="1029"/>
      <c r="K973" s="1023">
        <f t="shared" si="23"/>
        <v>44.3</v>
      </c>
    </row>
    <row r="974" spans="1:11" ht="13" x14ac:dyDescent="0.3">
      <c r="A974" s="75"/>
      <c r="B974" s="1036" t="s">
        <v>355</v>
      </c>
      <c r="C974" s="816"/>
      <c r="D974" s="1028"/>
      <c r="E974" s="1028"/>
      <c r="F974" s="1028"/>
      <c r="G974" s="1028"/>
      <c r="H974" s="1028"/>
      <c r="I974" s="1028"/>
      <c r="J974" s="1030"/>
      <c r="K974" s="1024">
        <f t="shared" si="23"/>
        <v>0</v>
      </c>
    </row>
    <row r="975" spans="1:11" ht="13" x14ac:dyDescent="0.3">
      <c r="A975" s="75"/>
      <c r="B975" s="865" t="s">
        <v>76</v>
      </c>
      <c r="C975" s="866"/>
      <c r="D975" s="867"/>
      <c r="E975" s="867"/>
      <c r="F975" s="867"/>
      <c r="G975" s="867">
        <f>SUM(G972:G973)</f>
        <v>15.3</v>
      </c>
      <c r="H975" s="867">
        <f>SUM(H972:H973)</f>
        <v>-5.4</v>
      </c>
      <c r="I975" s="867">
        <f>SUM(I972:I973)</f>
        <v>34.4</v>
      </c>
      <c r="J975" s="867">
        <f>SUM(J972:J973)</f>
        <v>148</v>
      </c>
      <c r="K975" s="825">
        <f t="shared" si="23"/>
        <v>192.3</v>
      </c>
    </row>
    <row r="976" spans="1:11" ht="13" x14ac:dyDescent="0.3">
      <c r="A976" s="75"/>
      <c r="B976" s="831" t="s">
        <v>321</v>
      </c>
      <c r="C976" s="816"/>
      <c r="D976" s="832"/>
      <c r="E976" s="832">
        <v>-93.7</v>
      </c>
      <c r="F976" s="832"/>
      <c r="G976" s="832"/>
      <c r="H976" s="832"/>
      <c r="I976" s="832"/>
      <c r="J976" s="832">
        <v>93.7</v>
      </c>
      <c r="K976" s="957"/>
    </row>
    <row r="977" spans="1:11" ht="13.5" thickBot="1" x14ac:dyDescent="0.35">
      <c r="A977" s="75"/>
      <c r="B977" s="956" t="s">
        <v>828</v>
      </c>
      <c r="C977" s="816"/>
      <c r="D977" s="818">
        <f>SUM(D971,D975,D976)</f>
        <v>2239.3000000000002</v>
      </c>
      <c r="E977" s="818">
        <f t="shared" ref="E977:J977" si="24">SUM(E971,E975,E976)</f>
        <v>678</v>
      </c>
      <c r="F977" s="818">
        <f t="shared" si="24"/>
        <v>-12.9</v>
      </c>
      <c r="G977" s="818">
        <f t="shared" si="24"/>
        <v>-26.7</v>
      </c>
      <c r="H977" s="818">
        <f t="shared" si="24"/>
        <v>-26.300000000000004</v>
      </c>
      <c r="I977" s="818">
        <f t="shared" si="24"/>
        <v>176.9</v>
      </c>
      <c r="J977" s="818">
        <f t="shared" si="24"/>
        <v>204.60000000000002</v>
      </c>
      <c r="K977" s="826">
        <f>SUM(D977:J977)</f>
        <v>3232.9</v>
      </c>
    </row>
    <row r="978" spans="1:11" ht="15" thickTop="1" x14ac:dyDescent="0.35"/>
  </sheetData>
  <mergeCells count="520">
    <mergeCell ref="K905:K906"/>
    <mergeCell ref="B940:B941"/>
    <mergeCell ref="D940:D941"/>
    <mergeCell ref="E940:E941"/>
    <mergeCell ref="F940:H940"/>
    <mergeCell ref="I940:I941"/>
    <mergeCell ref="J940:J941"/>
    <mergeCell ref="K940:K941"/>
    <mergeCell ref="B913:B914"/>
    <mergeCell ref="D913:D914"/>
    <mergeCell ref="E913:E914"/>
    <mergeCell ref="F913:F914"/>
    <mergeCell ref="G913:G914"/>
    <mergeCell ref="H913:H914"/>
    <mergeCell ref="I913:I914"/>
    <mergeCell ref="J913:J914"/>
    <mergeCell ref="K913:K914"/>
    <mergeCell ref="K922:K923"/>
    <mergeCell ref="E922:E923"/>
    <mergeCell ref="B922:B923"/>
    <mergeCell ref="D922:D923"/>
    <mergeCell ref="I922:I923"/>
    <mergeCell ref="J922:J923"/>
    <mergeCell ref="F922:H922"/>
    <mergeCell ref="B867:B868"/>
    <mergeCell ref="D867:D868"/>
    <mergeCell ref="E867:E868"/>
    <mergeCell ref="F867:F868"/>
    <mergeCell ref="G867:G868"/>
    <mergeCell ref="H867:H868"/>
    <mergeCell ref="I867:I868"/>
    <mergeCell ref="J867:J868"/>
    <mergeCell ref="K867:K868"/>
    <mergeCell ref="B853:B856"/>
    <mergeCell ref="D853:D856"/>
    <mergeCell ref="E853:E856"/>
    <mergeCell ref="F853:H854"/>
    <mergeCell ref="J853:J856"/>
    <mergeCell ref="K853:K856"/>
    <mergeCell ref="F855:F856"/>
    <mergeCell ref="H855:H856"/>
    <mergeCell ref="B859:B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I853:I856"/>
    <mergeCell ref="B784:B787"/>
    <mergeCell ref="D784:D787"/>
    <mergeCell ref="E784:E787"/>
    <mergeCell ref="F784:H785"/>
    <mergeCell ref="J784:J787"/>
    <mergeCell ref="K784:K787"/>
    <mergeCell ref="F786:F787"/>
    <mergeCell ref="H786:H787"/>
    <mergeCell ref="B761:B764"/>
    <mergeCell ref="D761:D764"/>
    <mergeCell ref="E761:E764"/>
    <mergeCell ref="F761:H762"/>
    <mergeCell ref="J761:J764"/>
    <mergeCell ref="K761:K764"/>
    <mergeCell ref="F763:F764"/>
    <mergeCell ref="H763:H764"/>
    <mergeCell ref="B767:B768"/>
    <mergeCell ref="B775:B776"/>
    <mergeCell ref="I761:I764"/>
    <mergeCell ref="I784:I787"/>
    <mergeCell ref="D767:D768"/>
    <mergeCell ref="E767:E768"/>
    <mergeCell ref="F767:F768"/>
    <mergeCell ref="G767:G768"/>
    <mergeCell ref="J739:J742"/>
    <mergeCell ref="F741:F742"/>
    <mergeCell ref="H741:H742"/>
    <mergeCell ref="K745:K746"/>
    <mergeCell ref="K753:K754"/>
    <mergeCell ref="K739:K742"/>
    <mergeCell ref="J745:J746"/>
    <mergeCell ref="D753:D754"/>
    <mergeCell ref="E753:E754"/>
    <mergeCell ref="F753:F754"/>
    <mergeCell ref="G753:G754"/>
    <mergeCell ref="H753:H754"/>
    <mergeCell ref="I753:I754"/>
    <mergeCell ref="J753:J754"/>
    <mergeCell ref="B739:B742"/>
    <mergeCell ref="D739:D742"/>
    <mergeCell ref="D745:D746"/>
    <mergeCell ref="E745:E746"/>
    <mergeCell ref="F745:F746"/>
    <mergeCell ref="G745:G746"/>
    <mergeCell ref="H745:H746"/>
    <mergeCell ref="I745:I746"/>
    <mergeCell ref="E739:E742"/>
    <mergeCell ref="F739:H740"/>
    <mergeCell ref="I739:I742"/>
    <mergeCell ref="B665:B668"/>
    <mergeCell ref="D665:D668"/>
    <mergeCell ref="E665:E668"/>
    <mergeCell ref="F665:H666"/>
    <mergeCell ref="I665:I668"/>
    <mergeCell ref="J665:J668"/>
    <mergeCell ref="K665:K668"/>
    <mergeCell ref="F667:F668"/>
    <mergeCell ref="G667:G668"/>
    <mergeCell ref="H667:H668"/>
    <mergeCell ref="B643:B646"/>
    <mergeCell ref="D643:D646"/>
    <mergeCell ref="F643:H644"/>
    <mergeCell ref="E643:E646"/>
    <mergeCell ref="F645:F646"/>
    <mergeCell ref="H645:H646"/>
    <mergeCell ref="G645:G646"/>
    <mergeCell ref="I643:I646"/>
    <mergeCell ref="J643:J646"/>
    <mergeCell ref="B621:B624"/>
    <mergeCell ref="D621:D624"/>
    <mergeCell ref="F621:H622"/>
    <mergeCell ref="D636:D637"/>
    <mergeCell ref="B595:B598"/>
    <mergeCell ref="D595:D598"/>
    <mergeCell ref="F595:H596"/>
    <mergeCell ref="D613:D614"/>
    <mergeCell ref="F569:H570"/>
    <mergeCell ref="D587:D588"/>
    <mergeCell ref="D578:D579"/>
    <mergeCell ref="D574:D575"/>
    <mergeCell ref="B569:B572"/>
    <mergeCell ref="D569:D572"/>
    <mergeCell ref="J545:J547"/>
    <mergeCell ref="F546:F547"/>
    <mergeCell ref="H546:H547"/>
    <mergeCell ref="F545:H545"/>
    <mergeCell ref="C551:C552"/>
    <mergeCell ref="C560:C561"/>
    <mergeCell ref="F384:G384"/>
    <mergeCell ref="F422:H422"/>
    <mergeCell ref="D437:D438"/>
    <mergeCell ref="D430:D431"/>
    <mergeCell ref="D517:D518"/>
    <mergeCell ref="D514:D515"/>
    <mergeCell ref="D510:D511"/>
    <mergeCell ref="D505:D506"/>
    <mergeCell ref="D502:D503"/>
    <mergeCell ref="D498:D499"/>
    <mergeCell ref="D496:D497"/>
    <mergeCell ref="B423:B424"/>
    <mergeCell ref="C547:C548"/>
    <mergeCell ref="B545:B547"/>
    <mergeCell ref="J403:J404"/>
    <mergeCell ref="B445:B446"/>
    <mergeCell ref="B524:B526"/>
    <mergeCell ref="D524:D526"/>
    <mergeCell ref="F524:H524"/>
    <mergeCell ref="B492:B494"/>
    <mergeCell ref="D492:D494"/>
    <mergeCell ref="F468:H468"/>
    <mergeCell ref="D484:D485"/>
    <mergeCell ref="D476:D477"/>
    <mergeCell ref="D473:D474"/>
    <mergeCell ref="B469:B470"/>
    <mergeCell ref="D469:D470"/>
    <mergeCell ref="D545:D547"/>
    <mergeCell ref="E545:E547"/>
    <mergeCell ref="F492:H492"/>
    <mergeCell ref="E492:E494"/>
    <mergeCell ref="D539:D540"/>
    <mergeCell ref="D532:D533"/>
    <mergeCell ref="D528:D529"/>
    <mergeCell ref="J492:J494"/>
    <mergeCell ref="D331:D332"/>
    <mergeCell ref="E331:E332"/>
    <mergeCell ref="F331:F332"/>
    <mergeCell ref="L340:L341"/>
    <mergeCell ref="D340:D341"/>
    <mergeCell ref="E340:E341"/>
    <mergeCell ref="D415:D416"/>
    <mergeCell ref="D407:D408"/>
    <mergeCell ref="L362:L363"/>
    <mergeCell ref="L331:L332"/>
    <mergeCell ref="K331:K332"/>
    <mergeCell ref="K340:K341"/>
    <mergeCell ref="L367:L368"/>
    <mergeCell ref="K375:K376"/>
    <mergeCell ref="L375:L376"/>
    <mergeCell ref="D367:D368"/>
    <mergeCell ref="E367:E368"/>
    <mergeCell ref="L403:L404"/>
    <mergeCell ref="I385:I386"/>
    <mergeCell ref="I403:I404"/>
    <mergeCell ref="K403:K404"/>
    <mergeCell ref="F402:G402"/>
    <mergeCell ref="H403:H404"/>
    <mergeCell ref="J385:J386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E403:E404"/>
    <mergeCell ref="B403:B404"/>
    <mergeCell ref="D403:D404"/>
    <mergeCell ref="B385:B386"/>
    <mergeCell ref="D385:D386"/>
    <mergeCell ref="E385:E386"/>
    <mergeCell ref="G385:G386"/>
    <mergeCell ref="F361:G361"/>
    <mergeCell ref="J340:J341"/>
    <mergeCell ref="D375:D376"/>
    <mergeCell ref="E375:E376"/>
    <mergeCell ref="F375:F376"/>
    <mergeCell ref="G375:G376"/>
    <mergeCell ref="H375:H376"/>
    <mergeCell ref="I375:I376"/>
    <mergeCell ref="J375:J376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K385:K386"/>
    <mergeCell ref="L385:L386"/>
    <mergeCell ref="H385:H386"/>
    <mergeCell ref="D427:D428"/>
    <mergeCell ref="D460:D461"/>
    <mergeCell ref="D452:D453"/>
    <mergeCell ref="D449:D450"/>
    <mergeCell ref="D445:D446"/>
    <mergeCell ref="F444:H444"/>
    <mergeCell ref="D707:D708"/>
    <mergeCell ref="E690:E693"/>
    <mergeCell ref="D696:D697"/>
    <mergeCell ref="K731:K732"/>
    <mergeCell ref="K724:K725"/>
    <mergeCell ref="B718:B721"/>
    <mergeCell ref="D718:D721"/>
    <mergeCell ref="E718:E721"/>
    <mergeCell ref="D724:D725"/>
    <mergeCell ref="D731:D732"/>
    <mergeCell ref="F718:H719"/>
    <mergeCell ref="J690:J693"/>
    <mergeCell ref="K690:K693"/>
    <mergeCell ref="I718:I721"/>
    <mergeCell ref="J718:J721"/>
    <mergeCell ref="K718:K721"/>
    <mergeCell ref="D711:D712"/>
    <mergeCell ref="D699:D700"/>
    <mergeCell ref="B690:B693"/>
    <mergeCell ref="D690:D693"/>
    <mergeCell ref="H767:H768"/>
    <mergeCell ref="I767:I768"/>
    <mergeCell ref="J767:J768"/>
    <mergeCell ref="K767:K768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B790:B791"/>
    <mergeCell ref="B798:B799"/>
    <mergeCell ref="D813:D814"/>
    <mergeCell ref="E813:E814"/>
    <mergeCell ref="F813:F814"/>
    <mergeCell ref="G813:G814"/>
    <mergeCell ref="H813:H814"/>
    <mergeCell ref="I813:I814"/>
    <mergeCell ref="J813:J814"/>
    <mergeCell ref="B813:B814"/>
    <mergeCell ref="D790:D791"/>
    <mergeCell ref="E790:E791"/>
    <mergeCell ref="F790:F791"/>
    <mergeCell ref="G790:G791"/>
    <mergeCell ref="H790:H791"/>
    <mergeCell ref="I790:I791"/>
    <mergeCell ref="J790:J791"/>
    <mergeCell ref="B807:B810"/>
    <mergeCell ref="D807:D810"/>
    <mergeCell ref="E807:E810"/>
    <mergeCell ref="F809:F810"/>
    <mergeCell ref="H809:H810"/>
    <mergeCell ref="D798:D799"/>
    <mergeCell ref="E798:E799"/>
    <mergeCell ref="B821:B822"/>
    <mergeCell ref="D821:D822"/>
    <mergeCell ref="E821:E822"/>
    <mergeCell ref="F821:F822"/>
    <mergeCell ref="G821:G822"/>
    <mergeCell ref="H821:H822"/>
    <mergeCell ref="I821:I822"/>
    <mergeCell ref="J821:J822"/>
    <mergeCell ref="I807:I810"/>
    <mergeCell ref="B830:B833"/>
    <mergeCell ref="D830:D833"/>
    <mergeCell ref="E830:E833"/>
    <mergeCell ref="F830:H831"/>
    <mergeCell ref="J830:J833"/>
    <mergeCell ref="K830:K833"/>
    <mergeCell ref="F832:F833"/>
    <mergeCell ref="H832:H833"/>
    <mergeCell ref="I830:I833"/>
    <mergeCell ref="B836:B837"/>
    <mergeCell ref="D836:D837"/>
    <mergeCell ref="E836:E837"/>
    <mergeCell ref="F836:F837"/>
    <mergeCell ref="G836:G837"/>
    <mergeCell ref="H836:H837"/>
    <mergeCell ref="I836:I837"/>
    <mergeCell ref="J836:J837"/>
    <mergeCell ref="K836:K837"/>
    <mergeCell ref="B844:B845"/>
    <mergeCell ref="D844:D845"/>
    <mergeCell ref="E844:E845"/>
    <mergeCell ref="F844:F845"/>
    <mergeCell ref="G844:G845"/>
    <mergeCell ref="H844:H845"/>
    <mergeCell ref="I844:I845"/>
    <mergeCell ref="J844:J845"/>
    <mergeCell ref="K844:K845"/>
    <mergeCell ref="B876:B879"/>
    <mergeCell ref="D876:D879"/>
    <mergeCell ref="E876:E879"/>
    <mergeCell ref="F876:H877"/>
    <mergeCell ref="J876:J879"/>
    <mergeCell ref="K876:K879"/>
    <mergeCell ref="F878:F879"/>
    <mergeCell ref="H878:H879"/>
    <mergeCell ref="B882:B883"/>
    <mergeCell ref="D882:D883"/>
    <mergeCell ref="E882:E883"/>
    <mergeCell ref="F882:F883"/>
    <mergeCell ref="G882:G883"/>
    <mergeCell ref="H882:H883"/>
    <mergeCell ref="I882:I883"/>
    <mergeCell ref="J882:J883"/>
    <mergeCell ref="K882:K883"/>
    <mergeCell ref="I876:I879"/>
    <mergeCell ref="B890:B891"/>
    <mergeCell ref="D890:D891"/>
    <mergeCell ref="E890:E891"/>
    <mergeCell ref="F890:F891"/>
    <mergeCell ref="G890:G891"/>
    <mergeCell ref="H890:H891"/>
    <mergeCell ref="I890:I891"/>
    <mergeCell ref="J890:J891"/>
    <mergeCell ref="K890:K891"/>
    <mergeCell ref="B899:B902"/>
    <mergeCell ref="D899:D902"/>
    <mergeCell ref="E899:E902"/>
    <mergeCell ref="F899:H900"/>
    <mergeCell ref="J899:J902"/>
    <mergeCell ref="K899:K902"/>
    <mergeCell ref="F901:F902"/>
    <mergeCell ref="H901:H902"/>
    <mergeCell ref="B959:B962"/>
    <mergeCell ref="D959:D962"/>
    <mergeCell ref="E959:E962"/>
    <mergeCell ref="F959:H960"/>
    <mergeCell ref="J959:J962"/>
    <mergeCell ref="K959:K962"/>
    <mergeCell ref="F961:F962"/>
    <mergeCell ref="H961:H962"/>
    <mergeCell ref="B905:B906"/>
    <mergeCell ref="D905:D906"/>
    <mergeCell ref="E905:E906"/>
    <mergeCell ref="F905:F906"/>
    <mergeCell ref="G905:G906"/>
    <mergeCell ref="H905:H906"/>
    <mergeCell ref="I905:I906"/>
    <mergeCell ref="J905:J906"/>
    <mergeCell ref="K545:K547"/>
    <mergeCell ref="G571:G572"/>
    <mergeCell ref="E569:E572"/>
    <mergeCell ref="I569:I572"/>
    <mergeCell ref="J569:J572"/>
    <mergeCell ref="K569:K572"/>
    <mergeCell ref="B973:B974"/>
    <mergeCell ref="D973:D974"/>
    <mergeCell ref="E973:E974"/>
    <mergeCell ref="F973:F974"/>
    <mergeCell ref="G973:G974"/>
    <mergeCell ref="H973:H974"/>
    <mergeCell ref="I973:I974"/>
    <mergeCell ref="J973:J974"/>
    <mergeCell ref="K973:K974"/>
    <mergeCell ref="B965:B966"/>
    <mergeCell ref="D965:D966"/>
    <mergeCell ref="E965:E966"/>
    <mergeCell ref="F965:F966"/>
    <mergeCell ref="G965:G966"/>
    <mergeCell ref="H965:H966"/>
    <mergeCell ref="I965:I966"/>
    <mergeCell ref="J965:J966"/>
    <mergeCell ref="K965:K966"/>
    <mergeCell ref="I899:I902"/>
    <mergeCell ref="I959:I962"/>
    <mergeCell ref="E621:E624"/>
    <mergeCell ref="J621:J624"/>
    <mergeCell ref="K621:K624"/>
    <mergeCell ref="E595:E598"/>
    <mergeCell ref="I595:I598"/>
    <mergeCell ref="J595:J598"/>
    <mergeCell ref="K595:K598"/>
    <mergeCell ref="I621:I624"/>
    <mergeCell ref="K813:K814"/>
    <mergeCell ref="K821:K822"/>
    <mergeCell ref="F807:H808"/>
    <mergeCell ref="J807:J810"/>
    <mergeCell ref="H798:H799"/>
    <mergeCell ref="I798:I799"/>
    <mergeCell ref="J798:J799"/>
    <mergeCell ref="K798:K799"/>
    <mergeCell ref="K807:K810"/>
    <mergeCell ref="K790:K791"/>
    <mergeCell ref="F798:F799"/>
    <mergeCell ref="G798:G799"/>
    <mergeCell ref="F690:F691"/>
    <mergeCell ref="K643:K646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  <ignoredErrors>
    <ignoredError sqref="G861:J86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T79"/>
  <sheetViews>
    <sheetView showGridLines="0" topLeftCell="A47" zoomScale="70" zoomScaleNormal="70" zoomScaleSheetLayoutView="100" workbookViewId="0">
      <pane xSplit="3" topLeftCell="AL1" activePane="topRight" state="frozen"/>
      <selection activeCell="AC12" sqref="AC12"/>
      <selection pane="topRight" activeCell="AT32" sqref="AT32"/>
    </sheetView>
  </sheetViews>
  <sheetFormatPr defaultRowHeight="14.5" outlineLevelRow="2" outlineLevelCol="1" x14ac:dyDescent="0.35"/>
  <cols>
    <col min="1" max="1" width="1.90625" customWidth="1"/>
    <col min="2" max="2" width="72" style="14" customWidth="1"/>
    <col min="3" max="3" width="1.08984375" style="237" customWidth="1"/>
    <col min="4" max="4" width="13.08984375" style="237" customWidth="1"/>
    <col min="5" max="5" width="16.54296875" style="237" customWidth="1" outlineLevel="1"/>
    <col min="6" max="8" width="13.08984375" style="237" customWidth="1" outlineLevel="1"/>
    <col min="9" max="9" width="16.54296875" style="237" customWidth="1" outlineLevel="1"/>
    <col min="10" max="10" width="14.08984375" style="237" customWidth="1" outlineLevel="1"/>
    <col min="11" max="11" width="13.08984375" style="237" customWidth="1" outlineLevel="1"/>
    <col min="12" max="12" width="12.54296875" style="237" customWidth="1" outlineLevel="1"/>
    <col min="13" max="13" width="16" style="237" customWidth="1" outlineLevel="1"/>
    <col min="14" max="14" width="14.453125" style="237" customWidth="1" outlineLevel="1"/>
    <col min="15" max="16" width="12.54296875" style="237" customWidth="1" outlineLevel="1"/>
    <col min="17" max="17" width="16" style="237" customWidth="1" outlineLevel="1"/>
    <col min="18" max="18" width="14.453125" style="237" customWidth="1" outlineLevel="1"/>
    <col min="19" max="20" width="12.54296875" style="237" customWidth="1" outlineLevel="1"/>
    <col min="21" max="21" width="15.90625" style="237" customWidth="1" outlineLevel="1"/>
    <col min="22" max="23" width="15.90625" style="237" customWidth="1"/>
    <col min="24" max="24" width="16" style="237" customWidth="1"/>
    <col min="25" max="25" width="15.90625" style="237" customWidth="1"/>
    <col min="26" max="26" width="16" style="237" customWidth="1"/>
    <col min="27" max="27" width="15.90625" style="237" customWidth="1"/>
    <col min="28" max="30" width="16" style="237" customWidth="1"/>
    <col min="31" max="39" width="18" style="237" customWidth="1"/>
    <col min="40" max="41" width="15.90625" style="237" customWidth="1"/>
    <col min="42" max="42" width="17.08984375" style="237" customWidth="1"/>
    <col min="43" max="43" width="17" style="237" customWidth="1"/>
    <col min="44" max="44" width="18.36328125" style="237" customWidth="1"/>
    <col min="45" max="46" width="17.6328125" style="237" customWidth="1"/>
    <col min="47" max="240" width="9.08984375" style="237"/>
    <col min="241" max="241" width="1.453125" style="237" customWidth="1"/>
    <col min="242" max="242" width="60.90625" style="237" customWidth="1"/>
    <col min="243" max="243" width="6" style="237" customWidth="1"/>
    <col min="244" max="244" width="14.08984375" style="237" bestFit="1" customWidth="1"/>
    <col min="245" max="245" width="1.90625" style="237" customWidth="1"/>
    <col min="246" max="246" width="14.08984375" style="237" bestFit="1" customWidth="1"/>
    <col min="247" max="248" width="11.08984375" style="237" bestFit="1" customWidth="1"/>
    <col min="249" max="496" width="9.08984375" style="237"/>
    <col min="497" max="497" width="1.453125" style="237" customWidth="1"/>
    <col min="498" max="498" width="60.90625" style="237" customWidth="1"/>
    <col min="499" max="499" width="6" style="237" customWidth="1"/>
    <col min="500" max="500" width="14.08984375" style="237" bestFit="1" customWidth="1"/>
    <col min="501" max="501" width="1.90625" style="237" customWidth="1"/>
    <col min="502" max="502" width="14.08984375" style="237" bestFit="1" customWidth="1"/>
    <col min="503" max="504" width="11.08984375" style="237" bestFit="1" customWidth="1"/>
    <col min="505" max="752" width="9.08984375" style="237"/>
    <col min="753" max="753" width="1.453125" style="237" customWidth="1"/>
    <col min="754" max="754" width="60.90625" style="237" customWidth="1"/>
    <col min="755" max="755" width="6" style="237" customWidth="1"/>
    <col min="756" max="756" width="14.08984375" style="237" bestFit="1" customWidth="1"/>
    <col min="757" max="757" width="1.90625" style="237" customWidth="1"/>
    <col min="758" max="758" width="14.08984375" style="237" bestFit="1" customWidth="1"/>
    <col min="759" max="760" width="11.08984375" style="237" bestFit="1" customWidth="1"/>
    <col min="761" max="1008" width="9.08984375" style="237"/>
    <col min="1009" max="1009" width="1.453125" style="237" customWidth="1"/>
    <col min="1010" max="1010" width="60.90625" style="237" customWidth="1"/>
    <col min="1011" max="1011" width="6" style="237" customWidth="1"/>
    <col min="1012" max="1012" width="14.08984375" style="237" bestFit="1" customWidth="1"/>
    <col min="1013" max="1013" width="1.90625" style="237" customWidth="1"/>
    <col min="1014" max="1014" width="14.08984375" style="237" bestFit="1" customWidth="1"/>
    <col min="1015" max="1016" width="11.08984375" style="237" bestFit="1" customWidth="1"/>
    <col min="1017" max="1264" width="9.08984375" style="237"/>
    <col min="1265" max="1265" width="1.453125" style="237" customWidth="1"/>
    <col min="1266" max="1266" width="60.90625" style="237" customWidth="1"/>
    <col min="1267" max="1267" width="6" style="237" customWidth="1"/>
    <col min="1268" max="1268" width="14.08984375" style="237" bestFit="1" customWidth="1"/>
    <col min="1269" max="1269" width="1.90625" style="237" customWidth="1"/>
    <col min="1270" max="1270" width="14.08984375" style="237" bestFit="1" customWidth="1"/>
    <col min="1271" max="1272" width="11.08984375" style="237" bestFit="1" customWidth="1"/>
    <col min="1273" max="1520" width="9.08984375" style="237"/>
    <col min="1521" max="1521" width="1.453125" style="237" customWidth="1"/>
    <col min="1522" max="1522" width="60.90625" style="237" customWidth="1"/>
    <col min="1523" max="1523" width="6" style="237" customWidth="1"/>
    <col min="1524" max="1524" width="14.08984375" style="237" bestFit="1" customWidth="1"/>
    <col min="1525" max="1525" width="1.90625" style="237" customWidth="1"/>
    <col min="1526" max="1526" width="14.08984375" style="237" bestFit="1" customWidth="1"/>
    <col min="1527" max="1528" width="11.08984375" style="237" bestFit="1" customWidth="1"/>
    <col min="1529" max="1776" width="9.08984375" style="237"/>
    <col min="1777" max="1777" width="1.453125" style="237" customWidth="1"/>
    <col min="1778" max="1778" width="60.90625" style="237" customWidth="1"/>
    <col min="1779" max="1779" width="6" style="237" customWidth="1"/>
    <col min="1780" max="1780" width="14.08984375" style="237" bestFit="1" customWidth="1"/>
    <col min="1781" max="1781" width="1.90625" style="237" customWidth="1"/>
    <col min="1782" max="1782" width="14.08984375" style="237" bestFit="1" customWidth="1"/>
    <col min="1783" max="1784" width="11.08984375" style="237" bestFit="1" customWidth="1"/>
    <col min="1785" max="2032" width="9.08984375" style="237"/>
    <col min="2033" max="2033" width="1.453125" style="237" customWidth="1"/>
    <col min="2034" max="2034" width="60.90625" style="237" customWidth="1"/>
    <col min="2035" max="2035" width="6" style="237" customWidth="1"/>
    <col min="2036" max="2036" width="14.08984375" style="237" bestFit="1" customWidth="1"/>
    <col min="2037" max="2037" width="1.90625" style="237" customWidth="1"/>
    <col min="2038" max="2038" width="14.08984375" style="237" bestFit="1" customWidth="1"/>
    <col min="2039" max="2040" width="11.08984375" style="237" bestFit="1" customWidth="1"/>
    <col min="2041" max="2288" width="9.08984375" style="237"/>
    <col min="2289" max="2289" width="1.453125" style="237" customWidth="1"/>
    <col min="2290" max="2290" width="60.90625" style="237" customWidth="1"/>
    <col min="2291" max="2291" width="6" style="237" customWidth="1"/>
    <col min="2292" max="2292" width="14.08984375" style="237" bestFit="1" customWidth="1"/>
    <col min="2293" max="2293" width="1.90625" style="237" customWidth="1"/>
    <col min="2294" max="2294" width="14.08984375" style="237" bestFit="1" customWidth="1"/>
    <col min="2295" max="2296" width="11.08984375" style="237" bestFit="1" customWidth="1"/>
    <col min="2297" max="2544" width="9.08984375" style="237"/>
    <col min="2545" max="2545" width="1.453125" style="237" customWidth="1"/>
    <col min="2546" max="2546" width="60.90625" style="237" customWidth="1"/>
    <col min="2547" max="2547" width="6" style="237" customWidth="1"/>
    <col min="2548" max="2548" width="14.08984375" style="237" bestFit="1" customWidth="1"/>
    <col min="2549" max="2549" width="1.90625" style="237" customWidth="1"/>
    <col min="2550" max="2550" width="14.08984375" style="237" bestFit="1" customWidth="1"/>
    <col min="2551" max="2552" width="11.08984375" style="237" bestFit="1" customWidth="1"/>
    <col min="2553" max="2800" width="9.08984375" style="237"/>
    <col min="2801" max="2801" width="1.453125" style="237" customWidth="1"/>
    <col min="2802" max="2802" width="60.90625" style="237" customWidth="1"/>
    <col min="2803" max="2803" width="6" style="237" customWidth="1"/>
    <col min="2804" max="2804" width="14.08984375" style="237" bestFit="1" customWidth="1"/>
    <col min="2805" max="2805" width="1.90625" style="237" customWidth="1"/>
    <col min="2806" max="2806" width="14.08984375" style="237" bestFit="1" customWidth="1"/>
    <col min="2807" max="2808" width="11.08984375" style="237" bestFit="1" customWidth="1"/>
    <col min="2809" max="3056" width="9.08984375" style="237"/>
    <col min="3057" max="3057" width="1.453125" style="237" customWidth="1"/>
    <col min="3058" max="3058" width="60.90625" style="237" customWidth="1"/>
    <col min="3059" max="3059" width="6" style="237" customWidth="1"/>
    <col min="3060" max="3060" width="14.08984375" style="237" bestFit="1" customWidth="1"/>
    <col min="3061" max="3061" width="1.90625" style="237" customWidth="1"/>
    <col min="3062" max="3062" width="14.08984375" style="237" bestFit="1" customWidth="1"/>
    <col min="3063" max="3064" width="11.08984375" style="237" bestFit="1" customWidth="1"/>
    <col min="3065" max="3312" width="9.08984375" style="237"/>
    <col min="3313" max="3313" width="1.453125" style="237" customWidth="1"/>
    <col min="3314" max="3314" width="60.90625" style="237" customWidth="1"/>
    <col min="3315" max="3315" width="6" style="237" customWidth="1"/>
    <col min="3316" max="3316" width="14.08984375" style="237" bestFit="1" customWidth="1"/>
    <col min="3317" max="3317" width="1.90625" style="237" customWidth="1"/>
    <col min="3318" max="3318" width="14.08984375" style="237" bestFit="1" customWidth="1"/>
    <col min="3319" max="3320" width="11.08984375" style="237" bestFit="1" customWidth="1"/>
    <col min="3321" max="3568" width="9.08984375" style="237"/>
    <col min="3569" max="3569" width="1.453125" style="237" customWidth="1"/>
    <col min="3570" max="3570" width="60.90625" style="237" customWidth="1"/>
    <col min="3571" max="3571" width="6" style="237" customWidth="1"/>
    <col min="3572" max="3572" width="14.08984375" style="237" bestFit="1" customWidth="1"/>
    <col min="3573" max="3573" width="1.90625" style="237" customWidth="1"/>
    <col min="3574" max="3574" width="14.08984375" style="237" bestFit="1" customWidth="1"/>
    <col min="3575" max="3576" width="11.08984375" style="237" bestFit="1" customWidth="1"/>
    <col min="3577" max="3824" width="9.08984375" style="237"/>
    <col min="3825" max="3825" width="1.453125" style="237" customWidth="1"/>
    <col min="3826" max="3826" width="60.90625" style="237" customWidth="1"/>
    <col min="3827" max="3827" width="6" style="237" customWidth="1"/>
    <col min="3828" max="3828" width="14.08984375" style="237" bestFit="1" customWidth="1"/>
    <col min="3829" max="3829" width="1.90625" style="237" customWidth="1"/>
    <col min="3830" max="3830" width="14.08984375" style="237" bestFit="1" customWidth="1"/>
    <col min="3831" max="3832" width="11.08984375" style="237" bestFit="1" customWidth="1"/>
    <col min="3833" max="4080" width="9.08984375" style="237"/>
    <col min="4081" max="4081" width="1.453125" style="237" customWidth="1"/>
    <col min="4082" max="4082" width="60.90625" style="237" customWidth="1"/>
    <col min="4083" max="4083" width="6" style="237" customWidth="1"/>
    <col min="4084" max="4084" width="14.08984375" style="237" bestFit="1" customWidth="1"/>
    <col min="4085" max="4085" width="1.90625" style="237" customWidth="1"/>
    <col min="4086" max="4086" width="14.08984375" style="237" bestFit="1" customWidth="1"/>
    <col min="4087" max="4088" width="11.08984375" style="237" bestFit="1" customWidth="1"/>
    <col min="4089" max="4336" width="9.08984375" style="237"/>
    <col min="4337" max="4337" width="1.453125" style="237" customWidth="1"/>
    <col min="4338" max="4338" width="60.90625" style="237" customWidth="1"/>
    <col min="4339" max="4339" width="6" style="237" customWidth="1"/>
    <col min="4340" max="4340" width="14.08984375" style="237" bestFit="1" customWidth="1"/>
    <col min="4341" max="4341" width="1.90625" style="237" customWidth="1"/>
    <col min="4342" max="4342" width="14.08984375" style="237" bestFit="1" customWidth="1"/>
    <col min="4343" max="4344" width="11.08984375" style="237" bestFit="1" customWidth="1"/>
    <col min="4345" max="4592" width="9.08984375" style="237"/>
    <col min="4593" max="4593" width="1.453125" style="237" customWidth="1"/>
    <col min="4594" max="4594" width="60.90625" style="237" customWidth="1"/>
    <col min="4595" max="4595" width="6" style="237" customWidth="1"/>
    <col min="4596" max="4596" width="14.08984375" style="237" bestFit="1" customWidth="1"/>
    <col min="4597" max="4597" width="1.90625" style="237" customWidth="1"/>
    <col min="4598" max="4598" width="14.08984375" style="237" bestFit="1" customWidth="1"/>
    <col min="4599" max="4600" width="11.08984375" style="237" bestFit="1" customWidth="1"/>
    <col min="4601" max="4848" width="9.08984375" style="237"/>
    <col min="4849" max="4849" width="1.453125" style="237" customWidth="1"/>
    <col min="4850" max="4850" width="60.90625" style="237" customWidth="1"/>
    <col min="4851" max="4851" width="6" style="237" customWidth="1"/>
    <col min="4852" max="4852" width="14.08984375" style="237" bestFit="1" customWidth="1"/>
    <col min="4853" max="4853" width="1.90625" style="237" customWidth="1"/>
    <col min="4854" max="4854" width="14.08984375" style="237" bestFit="1" customWidth="1"/>
    <col min="4855" max="4856" width="11.08984375" style="237" bestFit="1" customWidth="1"/>
    <col min="4857" max="5104" width="9.08984375" style="237"/>
    <col min="5105" max="5105" width="1.453125" style="237" customWidth="1"/>
    <col min="5106" max="5106" width="60.90625" style="237" customWidth="1"/>
    <col min="5107" max="5107" width="6" style="237" customWidth="1"/>
    <col min="5108" max="5108" width="14.08984375" style="237" bestFit="1" customWidth="1"/>
    <col min="5109" max="5109" width="1.90625" style="237" customWidth="1"/>
    <col min="5110" max="5110" width="14.08984375" style="237" bestFit="1" customWidth="1"/>
    <col min="5111" max="5112" width="11.08984375" style="237" bestFit="1" customWidth="1"/>
    <col min="5113" max="5360" width="9.08984375" style="237"/>
    <col min="5361" max="5361" width="1.453125" style="237" customWidth="1"/>
    <col min="5362" max="5362" width="60.90625" style="237" customWidth="1"/>
    <col min="5363" max="5363" width="6" style="237" customWidth="1"/>
    <col min="5364" max="5364" width="14.08984375" style="237" bestFit="1" customWidth="1"/>
    <col min="5365" max="5365" width="1.90625" style="237" customWidth="1"/>
    <col min="5366" max="5366" width="14.08984375" style="237" bestFit="1" customWidth="1"/>
    <col min="5367" max="5368" width="11.08984375" style="237" bestFit="1" customWidth="1"/>
    <col min="5369" max="5616" width="9.08984375" style="237"/>
    <col min="5617" max="5617" width="1.453125" style="237" customWidth="1"/>
    <col min="5618" max="5618" width="60.90625" style="237" customWidth="1"/>
    <col min="5619" max="5619" width="6" style="237" customWidth="1"/>
    <col min="5620" max="5620" width="14.08984375" style="237" bestFit="1" customWidth="1"/>
    <col min="5621" max="5621" width="1.90625" style="237" customWidth="1"/>
    <col min="5622" max="5622" width="14.08984375" style="237" bestFit="1" customWidth="1"/>
    <col min="5623" max="5624" width="11.08984375" style="237" bestFit="1" customWidth="1"/>
    <col min="5625" max="5872" width="9.08984375" style="237"/>
    <col min="5873" max="5873" width="1.453125" style="237" customWidth="1"/>
    <col min="5874" max="5874" width="60.90625" style="237" customWidth="1"/>
    <col min="5875" max="5875" width="6" style="237" customWidth="1"/>
    <col min="5876" max="5876" width="14.08984375" style="237" bestFit="1" customWidth="1"/>
    <col min="5877" max="5877" width="1.90625" style="237" customWidth="1"/>
    <col min="5878" max="5878" width="14.08984375" style="237" bestFit="1" customWidth="1"/>
    <col min="5879" max="5880" width="11.08984375" style="237" bestFit="1" customWidth="1"/>
    <col min="5881" max="6128" width="9.08984375" style="237"/>
    <col min="6129" max="6129" width="1.453125" style="237" customWidth="1"/>
    <col min="6130" max="6130" width="60.90625" style="237" customWidth="1"/>
    <col min="6131" max="6131" width="6" style="237" customWidth="1"/>
    <col min="6132" max="6132" width="14.08984375" style="237" bestFit="1" customWidth="1"/>
    <col min="6133" max="6133" width="1.90625" style="237" customWidth="1"/>
    <col min="6134" max="6134" width="14.08984375" style="237" bestFit="1" customWidth="1"/>
    <col min="6135" max="6136" width="11.08984375" style="237" bestFit="1" customWidth="1"/>
    <col min="6137" max="6384" width="9.08984375" style="237"/>
    <col min="6385" max="6385" width="1.453125" style="237" customWidth="1"/>
    <col min="6386" max="6386" width="60.90625" style="237" customWidth="1"/>
    <col min="6387" max="6387" width="6" style="237" customWidth="1"/>
    <col min="6388" max="6388" width="14.08984375" style="237" bestFit="1" customWidth="1"/>
    <col min="6389" max="6389" width="1.90625" style="237" customWidth="1"/>
    <col min="6390" max="6390" width="14.08984375" style="237" bestFit="1" customWidth="1"/>
    <col min="6391" max="6392" width="11.08984375" style="237" bestFit="1" customWidth="1"/>
    <col min="6393" max="6640" width="9.08984375" style="237"/>
    <col min="6641" max="6641" width="1.453125" style="237" customWidth="1"/>
    <col min="6642" max="6642" width="60.90625" style="237" customWidth="1"/>
    <col min="6643" max="6643" width="6" style="237" customWidth="1"/>
    <col min="6644" max="6644" width="14.08984375" style="237" bestFit="1" customWidth="1"/>
    <col min="6645" max="6645" width="1.90625" style="237" customWidth="1"/>
    <col min="6646" max="6646" width="14.08984375" style="237" bestFit="1" customWidth="1"/>
    <col min="6647" max="6648" width="11.08984375" style="237" bestFit="1" customWidth="1"/>
    <col min="6649" max="6896" width="9.08984375" style="237"/>
    <col min="6897" max="6897" width="1.453125" style="237" customWidth="1"/>
    <col min="6898" max="6898" width="60.90625" style="237" customWidth="1"/>
    <col min="6899" max="6899" width="6" style="237" customWidth="1"/>
    <col min="6900" max="6900" width="14.08984375" style="237" bestFit="1" customWidth="1"/>
    <col min="6901" max="6901" width="1.90625" style="237" customWidth="1"/>
    <col min="6902" max="6902" width="14.08984375" style="237" bestFit="1" customWidth="1"/>
    <col min="6903" max="6904" width="11.08984375" style="237" bestFit="1" customWidth="1"/>
    <col min="6905" max="7152" width="9.08984375" style="237"/>
    <col min="7153" max="7153" width="1.453125" style="237" customWidth="1"/>
    <col min="7154" max="7154" width="60.90625" style="237" customWidth="1"/>
    <col min="7155" max="7155" width="6" style="237" customWidth="1"/>
    <col min="7156" max="7156" width="14.08984375" style="237" bestFit="1" customWidth="1"/>
    <col min="7157" max="7157" width="1.90625" style="237" customWidth="1"/>
    <col min="7158" max="7158" width="14.08984375" style="237" bestFit="1" customWidth="1"/>
    <col min="7159" max="7160" width="11.08984375" style="237" bestFit="1" customWidth="1"/>
    <col min="7161" max="7408" width="9.08984375" style="237"/>
    <col min="7409" max="7409" width="1.453125" style="237" customWidth="1"/>
    <col min="7410" max="7410" width="60.90625" style="237" customWidth="1"/>
    <col min="7411" max="7411" width="6" style="237" customWidth="1"/>
    <col min="7412" max="7412" width="14.08984375" style="237" bestFit="1" customWidth="1"/>
    <col min="7413" max="7413" width="1.90625" style="237" customWidth="1"/>
    <col min="7414" max="7414" width="14.08984375" style="237" bestFit="1" customWidth="1"/>
    <col min="7415" max="7416" width="11.08984375" style="237" bestFit="1" customWidth="1"/>
    <col min="7417" max="7664" width="9.08984375" style="237"/>
    <col min="7665" max="7665" width="1.453125" style="237" customWidth="1"/>
    <col min="7666" max="7666" width="60.90625" style="237" customWidth="1"/>
    <col min="7667" max="7667" width="6" style="237" customWidth="1"/>
    <col min="7668" max="7668" width="14.08984375" style="237" bestFit="1" customWidth="1"/>
    <col min="7669" max="7669" width="1.90625" style="237" customWidth="1"/>
    <col min="7670" max="7670" width="14.08984375" style="237" bestFit="1" customWidth="1"/>
    <col min="7671" max="7672" width="11.08984375" style="237" bestFit="1" customWidth="1"/>
    <col min="7673" max="7920" width="9.08984375" style="237"/>
    <col min="7921" max="7921" width="1.453125" style="237" customWidth="1"/>
    <col min="7922" max="7922" width="60.90625" style="237" customWidth="1"/>
    <col min="7923" max="7923" width="6" style="237" customWidth="1"/>
    <col min="7924" max="7924" width="14.08984375" style="237" bestFit="1" customWidth="1"/>
    <col min="7925" max="7925" width="1.90625" style="237" customWidth="1"/>
    <col min="7926" max="7926" width="14.08984375" style="237" bestFit="1" customWidth="1"/>
    <col min="7927" max="7928" width="11.08984375" style="237" bestFit="1" customWidth="1"/>
    <col min="7929" max="8176" width="9.08984375" style="237"/>
    <col min="8177" max="8177" width="1.453125" style="237" customWidth="1"/>
    <col min="8178" max="8178" width="60.90625" style="237" customWidth="1"/>
    <col min="8179" max="8179" width="6" style="237" customWidth="1"/>
    <col min="8180" max="8180" width="14.08984375" style="237" bestFit="1" customWidth="1"/>
    <col min="8181" max="8181" width="1.90625" style="237" customWidth="1"/>
    <col min="8182" max="8182" width="14.08984375" style="237" bestFit="1" customWidth="1"/>
    <col min="8183" max="8184" width="11.08984375" style="237" bestFit="1" customWidth="1"/>
    <col min="8185" max="8432" width="9.08984375" style="237"/>
    <col min="8433" max="8433" width="1.453125" style="237" customWidth="1"/>
    <col min="8434" max="8434" width="60.90625" style="237" customWidth="1"/>
    <col min="8435" max="8435" width="6" style="237" customWidth="1"/>
    <col min="8436" max="8436" width="14.08984375" style="237" bestFit="1" customWidth="1"/>
    <col min="8437" max="8437" width="1.90625" style="237" customWidth="1"/>
    <col min="8438" max="8438" width="14.08984375" style="237" bestFit="1" customWidth="1"/>
    <col min="8439" max="8440" width="11.08984375" style="237" bestFit="1" customWidth="1"/>
    <col min="8441" max="8688" width="9.08984375" style="237"/>
    <col min="8689" max="8689" width="1.453125" style="237" customWidth="1"/>
    <col min="8690" max="8690" width="60.90625" style="237" customWidth="1"/>
    <col min="8691" max="8691" width="6" style="237" customWidth="1"/>
    <col min="8692" max="8692" width="14.08984375" style="237" bestFit="1" customWidth="1"/>
    <col min="8693" max="8693" width="1.90625" style="237" customWidth="1"/>
    <col min="8694" max="8694" width="14.08984375" style="237" bestFit="1" customWidth="1"/>
    <col min="8695" max="8696" width="11.08984375" style="237" bestFit="1" customWidth="1"/>
    <col min="8697" max="8944" width="9.08984375" style="237"/>
    <col min="8945" max="8945" width="1.453125" style="237" customWidth="1"/>
    <col min="8946" max="8946" width="60.90625" style="237" customWidth="1"/>
    <col min="8947" max="8947" width="6" style="237" customWidth="1"/>
    <col min="8948" max="8948" width="14.08984375" style="237" bestFit="1" customWidth="1"/>
    <col min="8949" max="8949" width="1.90625" style="237" customWidth="1"/>
    <col min="8950" max="8950" width="14.08984375" style="237" bestFit="1" customWidth="1"/>
    <col min="8951" max="8952" width="11.08984375" style="237" bestFit="1" customWidth="1"/>
    <col min="8953" max="9200" width="9.08984375" style="237"/>
    <col min="9201" max="9201" width="1.453125" style="237" customWidth="1"/>
    <col min="9202" max="9202" width="60.90625" style="237" customWidth="1"/>
    <col min="9203" max="9203" width="6" style="237" customWidth="1"/>
    <col min="9204" max="9204" width="14.08984375" style="237" bestFit="1" customWidth="1"/>
    <col min="9205" max="9205" width="1.90625" style="237" customWidth="1"/>
    <col min="9206" max="9206" width="14.08984375" style="237" bestFit="1" customWidth="1"/>
    <col min="9207" max="9208" width="11.08984375" style="237" bestFit="1" customWidth="1"/>
    <col min="9209" max="9456" width="9.08984375" style="237"/>
    <col min="9457" max="9457" width="1.453125" style="237" customWidth="1"/>
    <col min="9458" max="9458" width="60.90625" style="237" customWidth="1"/>
    <col min="9459" max="9459" width="6" style="237" customWidth="1"/>
    <col min="9460" max="9460" width="14.08984375" style="237" bestFit="1" customWidth="1"/>
    <col min="9461" max="9461" width="1.90625" style="237" customWidth="1"/>
    <col min="9462" max="9462" width="14.08984375" style="237" bestFit="1" customWidth="1"/>
    <col min="9463" max="9464" width="11.08984375" style="237" bestFit="1" customWidth="1"/>
    <col min="9465" max="9712" width="9.08984375" style="237"/>
    <col min="9713" max="9713" width="1.453125" style="237" customWidth="1"/>
    <col min="9714" max="9714" width="60.90625" style="237" customWidth="1"/>
    <col min="9715" max="9715" width="6" style="237" customWidth="1"/>
    <col min="9716" max="9716" width="14.08984375" style="237" bestFit="1" customWidth="1"/>
    <col min="9717" max="9717" width="1.90625" style="237" customWidth="1"/>
    <col min="9718" max="9718" width="14.08984375" style="237" bestFit="1" customWidth="1"/>
    <col min="9719" max="9720" width="11.08984375" style="237" bestFit="1" customWidth="1"/>
    <col min="9721" max="9968" width="9.08984375" style="237"/>
    <col min="9969" max="9969" width="1.453125" style="237" customWidth="1"/>
    <col min="9970" max="9970" width="60.90625" style="237" customWidth="1"/>
    <col min="9971" max="9971" width="6" style="237" customWidth="1"/>
    <col min="9972" max="9972" width="14.08984375" style="237" bestFit="1" customWidth="1"/>
    <col min="9973" max="9973" width="1.90625" style="237" customWidth="1"/>
    <col min="9974" max="9974" width="14.08984375" style="237" bestFit="1" customWidth="1"/>
    <col min="9975" max="9976" width="11.08984375" style="237" bestFit="1" customWidth="1"/>
    <col min="9977" max="10224" width="9.08984375" style="237"/>
    <col min="10225" max="10225" width="1.453125" style="237" customWidth="1"/>
    <col min="10226" max="10226" width="60.90625" style="237" customWidth="1"/>
    <col min="10227" max="10227" width="6" style="237" customWidth="1"/>
    <col min="10228" max="10228" width="14.08984375" style="237" bestFit="1" customWidth="1"/>
    <col min="10229" max="10229" width="1.90625" style="237" customWidth="1"/>
    <col min="10230" max="10230" width="14.08984375" style="237" bestFit="1" customWidth="1"/>
    <col min="10231" max="10232" width="11.08984375" style="237" bestFit="1" customWidth="1"/>
    <col min="10233" max="10480" width="9.08984375" style="237"/>
    <col min="10481" max="10481" width="1.453125" style="237" customWidth="1"/>
    <col min="10482" max="10482" width="60.90625" style="237" customWidth="1"/>
    <col min="10483" max="10483" width="6" style="237" customWidth="1"/>
    <col min="10484" max="10484" width="14.08984375" style="237" bestFit="1" customWidth="1"/>
    <col min="10485" max="10485" width="1.90625" style="237" customWidth="1"/>
    <col min="10486" max="10486" width="14.08984375" style="237" bestFit="1" customWidth="1"/>
    <col min="10487" max="10488" width="11.08984375" style="237" bestFit="1" customWidth="1"/>
    <col min="10489" max="10736" width="9.08984375" style="237"/>
    <col min="10737" max="10737" width="1.453125" style="237" customWidth="1"/>
    <col min="10738" max="10738" width="60.90625" style="237" customWidth="1"/>
    <col min="10739" max="10739" width="6" style="237" customWidth="1"/>
    <col min="10740" max="10740" width="14.08984375" style="237" bestFit="1" customWidth="1"/>
    <col min="10741" max="10741" width="1.90625" style="237" customWidth="1"/>
    <col min="10742" max="10742" width="14.08984375" style="237" bestFit="1" customWidth="1"/>
    <col min="10743" max="10744" width="11.08984375" style="237" bestFit="1" customWidth="1"/>
    <col min="10745" max="10992" width="9.08984375" style="237"/>
    <col min="10993" max="10993" width="1.453125" style="237" customWidth="1"/>
    <col min="10994" max="10994" width="60.90625" style="237" customWidth="1"/>
    <col min="10995" max="10995" width="6" style="237" customWidth="1"/>
    <col min="10996" max="10996" width="14.08984375" style="237" bestFit="1" customWidth="1"/>
    <col min="10997" max="10997" width="1.90625" style="237" customWidth="1"/>
    <col min="10998" max="10998" width="14.08984375" style="237" bestFit="1" customWidth="1"/>
    <col min="10999" max="11000" width="11.08984375" style="237" bestFit="1" customWidth="1"/>
    <col min="11001" max="11248" width="9.08984375" style="237"/>
    <col min="11249" max="11249" width="1.453125" style="237" customWidth="1"/>
    <col min="11250" max="11250" width="60.90625" style="237" customWidth="1"/>
    <col min="11251" max="11251" width="6" style="237" customWidth="1"/>
    <col min="11252" max="11252" width="14.08984375" style="237" bestFit="1" customWidth="1"/>
    <col min="11253" max="11253" width="1.90625" style="237" customWidth="1"/>
    <col min="11254" max="11254" width="14.08984375" style="237" bestFit="1" customWidth="1"/>
    <col min="11255" max="11256" width="11.08984375" style="237" bestFit="1" customWidth="1"/>
    <col min="11257" max="11504" width="9.08984375" style="237"/>
    <col min="11505" max="11505" width="1.453125" style="237" customWidth="1"/>
    <col min="11506" max="11506" width="60.90625" style="237" customWidth="1"/>
    <col min="11507" max="11507" width="6" style="237" customWidth="1"/>
    <col min="11508" max="11508" width="14.08984375" style="237" bestFit="1" customWidth="1"/>
    <col min="11509" max="11509" width="1.90625" style="237" customWidth="1"/>
    <col min="11510" max="11510" width="14.08984375" style="237" bestFit="1" customWidth="1"/>
    <col min="11511" max="11512" width="11.08984375" style="237" bestFit="1" customWidth="1"/>
    <col min="11513" max="11760" width="9.08984375" style="237"/>
    <col min="11761" max="11761" width="1.453125" style="237" customWidth="1"/>
    <col min="11762" max="11762" width="60.90625" style="237" customWidth="1"/>
    <col min="11763" max="11763" width="6" style="237" customWidth="1"/>
    <col min="11764" max="11764" width="14.08984375" style="237" bestFit="1" customWidth="1"/>
    <col min="11765" max="11765" width="1.90625" style="237" customWidth="1"/>
    <col min="11766" max="11766" width="14.08984375" style="237" bestFit="1" customWidth="1"/>
    <col min="11767" max="11768" width="11.08984375" style="237" bestFit="1" customWidth="1"/>
    <col min="11769" max="12016" width="9.08984375" style="237"/>
    <col min="12017" max="12017" width="1.453125" style="237" customWidth="1"/>
    <col min="12018" max="12018" width="60.90625" style="237" customWidth="1"/>
    <col min="12019" max="12019" width="6" style="237" customWidth="1"/>
    <col min="12020" max="12020" width="14.08984375" style="237" bestFit="1" customWidth="1"/>
    <col min="12021" max="12021" width="1.90625" style="237" customWidth="1"/>
    <col min="12022" max="12022" width="14.08984375" style="237" bestFit="1" customWidth="1"/>
    <col min="12023" max="12024" width="11.08984375" style="237" bestFit="1" customWidth="1"/>
    <col min="12025" max="12272" width="9.08984375" style="237"/>
    <col min="12273" max="12273" width="1.453125" style="237" customWidth="1"/>
    <col min="12274" max="12274" width="60.90625" style="237" customWidth="1"/>
    <col min="12275" max="12275" width="6" style="237" customWidth="1"/>
    <col min="12276" max="12276" width="14.08984375" style="237" bestFit="1" customWidth="1"/>
    <col min="12277" max="12277" width="1.90625" style="237" customWidth="1"/>
    <col min="12278" max="12278" width="14.08984375" style="237" bestFit="1" customWidth="1"/>
    <col min="12279" max="12280" width="11.08984375" style="237" bestFit="1" customWidth="1"/>
    <col min="12281" max="12528" width="9.08984375" style="237"/>
    <col min="12529" max="12529" width="1.453125" style="237" customWidth="1"/>
    <col min="12530" max="12530" width="60.90625" style="237" customWidth="1"/>
    <col min="12531" max="12531" width="6" style="237" customWidth="1"/>
    <col min="12532" max="12532" width="14.08984375" style="237" bestFit="1" customWidth="1"/>
    <col min="12533" max="12533" width="1.90625" style="237" customWidth="1"/>
    <col min="12534" max="12534" width="14.08984375" style="237" bestFit="1" customWidth="1"/>
    <col min="12535" max="12536" width="11.08984375" style="237" bestFit="1" customWidth="1"/>
    <col min="12537" max="12784" width="9.08984375" style="237"/>
    <col min="12785" max="12785" width="1.453125" style="237" customWidth="1"/>
    <col min="12786" max="12786" width="60.90625" style="237" customWidth="1"/>
    <col min="12787" max="12787" width="6" style="237" customWidth="1"/>
    <col min="12788" max="12788" width="14.08984375" style="237" bestFit="1" customWidth="1"/>
    <col min="12789" max="12789" width="1.90625" style="237" customWidth="1"/>
    <col min="12790" max="12790" width="14.08984375" style="237" bestFit="1" customWidth="1"/>
    <col min="12791" max="12792" width="11.08984375" style="237" bestFit="1" customWidth="1"/>
    <col min="12793" max="13040" width="9.08984375" style="237"/>
    <col min="13041" max="13041" width="1.453125" style="237" customWidth="1"/>
    <col min="13042" max="13042" width="60.90625" style="237" customWidth="1"/>
    <col min="13043" max="13043" width="6" style="237" customWidth="1"/>
    <col min="13044" max="13044" width="14.08984375" style="237" bestFit="1" customWidth="1"/>
    <col min="13045" max="13045" width="1.90625" style="237" customWidth="1"/>
    <col min="13046" max="13046" width="14.08984375" style="237" bestFit="1" customWidth="1"/>
    <col min="13047" max="13048" width="11.08984375" style="237" bestFit="1" customWidth="1"/>
    <col min="13049" max="13296" width="9.08984375" style="237"/>
    <col min="13297" max="13297" width="1.453125" style="237" customWidth="1"/>
    <col min="13298" max="13298" width="60.90625" style="237" customWidth="1"/>
    <col min="13299" max="13299" width="6" style="237" customWidth="1"/>
    <col min="13300" max="13300" width="14.08984375" style="237" bestFit="1" customWidth="1"/>
    <col min="13301" max="13301" width="1.90625" style="237" customWidth="1"/>
    <col min="13302" max="13302" width="14.08984375" style="237" bestFit="1" customWidth="1"/>
    <col min="13303" max="13304" width="11.08984375" style="237" bestFit="1" customWidth="1"/>
    <col min="13305" max="13552" width="9.08984375" style="237"/>
    <col min="13553" max="13553" width="1.453125" style="237" customWidth="1"/>
    <col min="13554" max="13554" width="60.90625" style="237" customWidth="1"/>
    <col min="13555" max="13555" width="6" style="237" customWidth="1"/>
    <col min="13556" max="13556" width="14.08984375" style="237" bestFit="1" customWidth="1"/>
    <col min="13557" max="13557" width="1.90625" style="237" customWidth="1"/>
    <col min="13558" max="13558" width="14.08984375" style="237" bestFit="1" customWidth="1"/>
    <col min="13559" max="13560" width="11.08984375" style="237" bestFit="1" customWidth="1"/>
    <col min="13561" max="13808" width="9.08984375" style="237"/>
    <col min="13809" max="13809" width="1.453125" style="237" customWidth="1"/>
    <col min="13810" max="13810" width="60.90625" style="237" customWidth="1"/>
    <col min="13811" max="13811" width="6" style="237" customWidth="1"/>
    <col min="13812" max="13812" width="14.08984375" style="237" bestFit="1" customWidth="1"/>
    <col min="13813" max="13813" width="1.90625" style="237" customWidth="1"/>
    <col min="13814" max="13814" width="14.08984375" style="237" bestFit="1" customWidth="1"/>
    <col min="13815" max="13816" width="11.08984375" style="237" bestFit="1" customWidth="1"/>
    <col min="13817" max="14064" width="9.08984375" style="237"/>
    <col min="14065" max="14065" width="1.453125" style="237" customWidth="1"/>
    <col min="14066" max="14066" width="60.90625" style="237" customWidth="1"/>
    <col min="14067" max="14067" width="6" style="237" customWidth="1"/>
    <col min="14068" max="14068" width="14.08984375" style="237" bestFit="1" customWidth="1"/>
    <col min="14069" max="14069" width="1.90625" style="237" customWidth="1"/>
    <col min="14070" max="14070" width="14.08984375" style="237" bestFit="1" customWidth="1"/>
    <col min="14071" max="14072" width="11.08984375" style="237" bestFit="1" customWidth="1"/>
    <col min="14073" max="14320" width="9.08984375" style="237"/>
    <col min="14321" max="14321" width="1.453125" style="237" customWidth="1"/>
    <col min="14322" max="14322" width="60.90625" style="237" customWidth="1"/>
    <col min="14323" max="14323" width="6" style="237" customWidth="1"/>
    <col min="14324" max="14324" width="14.08984375" style="237" bestFit="1" customWidth="1"/>
    <col min="14325" max="14325" width="1.90625" style="237" customWidth="1"/>
    <col min="14326" max="14326" width="14.08984375" style="237" bestFit="1" customWidth="1"/>
    <col min="14327" max="14328" width="11.08984375" style="237" bestFit="1" customWidth="1"/>
    <col min="14329" max="14576" width="9.08984375" style="237"/>
    <col min="14577" max="14577" width="1.453125" style="237" customWidth="1"/>
    <col min="14578" max="14578" width="60.90625" style="237" customWidth="1"/>
    <col min="14579" max="14579" width="6" style="237" customWidth="1"/>
    <col min="14580" max="14580" width="14.08984375" style="237" bestFit="1" customWidth="1"/>
    <col min="14581" max="14581" width="1.90625" style="237" customWidth="1"/>
    <col min="14582" max="14582" width="14.08984375" style="237" bestFit="1" customWidth="1"/>
    <col min="14583" max="14584" width="11.08984375" style="237" bestFit="1" customWidth="1"/>
    <col min="14585" max="14832" width="9.08984375" style="237"/>
    <col min="14833" max="14833" width="1.453125" style="237" customWidth="1"/>
    <col min="14834" max="14834" width="60.90625" style="237" customWidth="1"/>
    <col min="14835" max="14835" width="6" style="237" customWidth="1"/>
    <col min="14836" max="14836" width="14.08984375" style="237" bestFit="1" customWidth="1"/>
    <col min="14837" max="14837" width="1.90625" style="237" customWidth="1"/>
    <col min="14838" max="14838" width="14.08984375" style="237" bestFit="1" customWidth="1"/>
    <col min="14839" max="14840" width="11.08984375" style="237" bestFit="1" customWidth="1"/>
    <col min="14841" max="15088" width="9.08984375" style="237"/>
    <col min="15089" max="15089" width="1.453125" style="237" customWidth="1"/>
    <col min="15090" max="15090" width="60.90625" style="237" customWidth="1"/>
    <col min="15091" max="15091" width="6" style="237" customWidth="1"/>
    <col min="15092" max="15092" width="14.08984375" style="237" bestFit="1" customWidth="1"/>
    <col min="15093" max="15093" width="1.90625" style="237" customWidth="1"/>
    <col min="15094" max="15094" width="14.08984375" style="237" bestFit="1" customWidth="1"/>
    <col min="15095" max="15096" width="11.08984375" style="237" bestFit="1" customWidth="1"/>
    <col min="15097" max="15344" width="9.08984375" style="237"/>
    <col min="15345" max="15345" width="1.453125" style="237" customWidth="1"/>
    <col min="15346" max="15346" width="60.90625" style="237" customWidth="1"/>
    <col min="15347" max="15347" width="6" style="237" customWidth="1"/>
    <col min="15348" max="15348" width="14.08984375" style="237" bestFit="1" customWidth="1"/>
    <col min="15349" max="15349" width="1.90625" style="237" customWidth="1"/>
    <col min="15350" max="15350" width="14.08984375" style="237" bestFit="1" customWidth="1"/>
    <col min="15351" max="15352" width="11.08984375" style="237" bestFit="1" customWidth="1"/>
    <col min="15353" max="15600" width="9.08984375" style="237"/>
    <col min="15601" max="15601" width="1.453125" style="237" customWidth="1"/>
    <col min="15602" max="15602" width="60.90625" style="237" customWidth="1"/>
    <col min="15603" max="15603" width="6" style="237" customWidth="1"/>
    <col min="15604" max="15604" width="14.08984375" style="237" bestFit="1" customWidth="1"/>
    <col min="15605" max="15605" width="1.90625" style="237" customWidth="1"/>
    <col min="15606" max="15606" width="14.08984375" style="237" bestFit="1" customWidth="1"/>
    <col min="15607" max="15608" width="11.08984375" style="237" bestFit="1" customWidth="1"/>
    <col min="15609" max="15856" width="9.08984375" style="237"/>
    <col min="15857" max="15857" width="1.453125" style="237" customWidth="1"/>
    <col min="15858" max="15858" width="60.90625" style="237" customWidth="1"/>
    <col min="15859" max="15859" width="6" style="237" customWidth="1"/>
    <col min="15860" max="15860" width="14.08984375" style="237" bestFit="1" customWidth="1"/>
    <col min="15861" max="15861" width="1.90625" style="237" customWidth="1"/>
    <col min="15862" max="15862" width="14.08984375" style="237" bestFit="1" customWidth="1"/>
    <col min="15863" max="15864" width="11.08984375" style="237" bestFit="1" customWidth="1"/>
    <col min="15865" max="16112" width="9.08984375" style="237"/>
    <col min="16113" max="16113" width="1.453125" style="237" customWidth="1"/>
    <col min="16114" max="16114" width="60.90625" style="237" customWidth="1"/>
    <col min="16115" max="16115" width="6" style="237" customWidth="1"/>
    <col min="16116" max="16116" width="14.08984375" style="237" bestFit="1" customWidth="1"/>
    <col min="16117" max="16117" width="1.90625" style="237" customWidth="1"/>
    <col min="16118" max="16118" width="14.08984375" style="237" bestFit="1" customWidth="1"/>
    <col min="16119" max="16120" width="11.08984375" style="237" bestFit="1" customWidth="1"/>
    <col min="16121" max="16377" width="9.08984375" style="237"/>
    <col min="16378" max="16384" width="9.08984375" style="237" customWidth="1"/>
  </cols>
  <sheetData>
    <row r="1" spans="1:46" ht="12.5" x14ac:dyDescent="0.25">
      <c r="A1" s="365"/>
      <c r="B1" s="88" t="s">
        <v>83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46" ht="15" thickBot="1" x14ac:dyDescent="0.4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46" ht="49.5" customHeight="1" thickBot="1" x14ac:dyDescent="0.4">
      <c r="B3" s="428" t="s">
        <v>388</v>
      </c>
      <c r="C3" s="61"/>
      <c r="D3" s="586" t="s">
        <v>224</v>
      </c>
      <c r="E3" s="586" t="s">
        <v>225</v>
      </c>
      <c r="F3" s="586" t="s">
        <v>226</v>
      </c>
      <c r="G3" s="586" t="s">
        <v>227</v>
      </c>
      <c r="H3" s="586" t="s">
        <v>228</v>
      </c>
      <c r="I3" s="586" t="s">
        <v>229</v>
      </c>
      <c r="J3" s="586" t="s">
        <v>345</v>
      </c>
      <c r="K3" s="586" t="s">
        <v>245</v>
      </c>
      <c r="L3" s="586" t="s">
        <v>252</v>
      </c>
      <c r="M3" s="586" t="s">
        <v>411</v>
      </c>
      <c r="N3" s="586" t="s">
        <v>341</v>
      </c>
      <c r="O3" s="586" t="s">
        <v>368</v>
      </c>
      <c r="P3" s="586" t="s">
        <v>382</v>
      </c>
      <c r="Q3" s="586" t="s">
        <v>409</v>
      </c>
      <c r="R3" s="586" t="s">
        <v>417</v>
      </c>
      <c r="S3" s="586" t="s">
        <v>445</v>
      </c>
      <c r="T3" s="586" t="s">
        <v>455</v>
      </c>
      <c r="U3" s="586" t="s">
        <v>489</v>
      </c>
      <c r="V3" s="586" t="s">
        <v>489</v>
      </c>
      <c r="W3" s="586" t="s">
        <v>512</v>
      </c>
      <c r="X3" s="586" t="s">
        <v>513</v>
      </c>
      <c r="Y3" s="586" t="s">
        <v>514</v>
      </c>
      <c r="Z3" s="586" t="s">
        <v>542</v>
      </c>
      <c r="AA3" s="586" t="s">
        <v>586</v>
      </c>
      <c r="AB3" s="586" t="s">
        <v>611</v>
      </c>
      <c r="AC3" s="586" t="s">
        <v>626</v>
      </c>
      <c r="AD3" s="586" t="s">
        <v>629</v>
      </c>
      <c r="AE3" s="586" t="s">
        <v>635</v>
      </c>
      <c r="AF3" s="586" t="s">
        <v>654</v>
      </c>
      <c r="AG3" s="586" t="s">
        <v>675</v>
      </c>
      <c r="AH3" s="586" t="s">
        <v>679</v>
      </c>
      <c r="AI3" s="586" t="s">
        <v>717</v>
      </c>
      <c r="AJ3" s="586" t="s">
        <v>747</v>
      </c>
      <c r="AK3" s="586" t="s">
        <v>751</v>
      </c>
      <c r="AL3" s="586" t="s">
        <v>763</v>
      </c>
      <c r="AM3" s="586" t="s">
        <v>776</v>
      </c>
      <c r="AN3" s="586" t="s">
        <v>787</v>
      </c>
      <c r="AO3" s="586" t="s">
        <v>788</v>
      </c>
      <c r="AP3" s="586" t="s">
        <v>791</v>
      </c>
      <c r="AQ3" s="586" t="s">
        <v>797</v>
      </c>
      <c r="AR3" s="586" t="s">
        <v>807</v>
      </c>
      <c r="AS3" s="586" t="s">
        <v>821</v>
      </c>
      <c r="AT3" s="317" t="s">
        <v>824</v>
      </c>
    </row>
    <row r="4" spans="1:46" ht="15" thickBot="1" x14ac:dyDescent="0.4">
      <c r="B4" s="318"/>
      <c r="C4" s="61"/>
      <c r="D4" s="587" t="s">
        <v>0</v>
      </c>
      <c r="E4" s="587" t="s">
        <v>0</v>
      </c>
      <c r="F4" s="587" t="s">
        <v>0</v>
      </c>
      <c r="G4" s="587" t="s">
        <v>0</v>
      </c>
      <c r="H4" s="587" t="s">
        <v>0</v>
      </c>
      <c r="I4" s="587" t="s">
        <v>0</v>
      </c>
      <c r="J4" s="587" t="s">
        <v>0</v>
      </c>
      <c r="K4" s="587" t="s">
        <v>0</v>
      </c>
      <c r="L4" s="587" t="s">
        <v>0</v>
      </c>
      <c r="M4" s="587" t="s">
        <v>0</v>
      </c>
      <c r="N4" s="587" t="s">
        <v>0</v>
      </c>
      <c r="O4" s="587" t="s">
        <v>0</v>
      </c>
      <c r="P4" s="587" t="s">
        <v>0</v>
      </c>
      <c r="Q4" s="587" t="s">
        <v>0</v>
      </c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6" t="s">
        <v>0</v>
      </c>
      <c r="AI4" s="586" t="s">
        <v>0</v>
      </c>
      <c r="AJ4" s="586" t="s">
        <v>0</v>
      </c>
      <c r="AK4" s="586"/>
      <c r="AL4" s="586" t="s">
        <v>0</v>
      </c>
      <c r="AM4" s="586" t="s">
        <v>0</v>
      </c>
      <c r="AN4" s="586" t="s">
        <v>0</v>
      </c>
      <c r="AO4" s="586" t="s">
        <v>0</v>
      </c>
      <c r="AP4" s="586" t="s">
        <v>0</v>
      </c>
      <c r="AQ4" s="586" t="s">
        <v>0</v>
      </c>
      <c r="AR4" s="586" t="s">
        <v>0</v>
      </c>
      <c r="AS4" s="586" t="s">
        <v>0</v>
      </c>
      <c r="AT4" s="317" t="s">
        <v>0</v>
      </c>
    </row>
    <row r="5" spans="1:46" x14ac:dyDescent="0.3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34"/>
      <c r="Y5" s="64"/>
      <c r="Z5" s="64"/>
      <c r="AA5" s="64"/>
      <c r="AB5" s="634"/>
      <c r="AC5" s="634"/>
      <c r="AD5" s="634"/>
    </row>
    <row r="6" spans="1:46" s="238" customFormat="1" x14ac:dyDescent="0.35">
      <c r="A6"/>
      <c r="B6" s="855" t="s">
        <v>84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46" s="238" customFormat="1" x14ac:dyDescent="0.35">
      <c r="A7"/>
      <c r="B7" s="578" t="s">
        <v>85</v>
      </c>
      <c r="C7" s="579"/>
      <c r="D7" s="580">
        <v>2824.9014464496049</v>
      </c>
      <c r="E7" s="580">
        <v>88532</v>
      </c>
      <c r="F7" s="580">
        <v>73563.333320000034</v>
      </c>
      <c r="G7" s="580">
        <v>163648</v>
      </c>
      <c r="H7" s="580">
        <v>285570.91075999959</v>
      </c>
      <c r="I7" s="580">
        <v>93521</v>
      </c>
      <c r="J7" s="580">
        <v>26773</v>
      </c>
      <c r="K7" s="580">
        <v>161252</v>
      </c>
      <c r="L7" s="580">
        <v>238004</v>
      </c>
      <c r="M7" s="581">
        <v>10518</v>
      </c>
      <c r="N7" s="581">
        <v>-74613</v>
      </c>
      <c r="O7" s="581">
        <v>-229285</v>
      </c>
      <c r="P7" s="581">
        <v>-228876</v>
      </c>
      <c r="Q7" s="581">
        <v>-150924</v>
      </c>
      <c r="R7" s="581">
        <v>98</v>
      </c>
      <c r="S7" s="581">
        <v>30351</v>
      </c>
      <c r="T7" s="581">
        <v>74205</v>
      </c>
      <c r="U7" s="581">
        <v>116433</v>
      </c>
      <c r="V7" s="581">
        <v>116500</v>
      </c>
      <c r="W7" s="581">
        <v>49723</v>
      </c>
      <c r="X7" s="581">
        <v>112799</v>
      </c>
      <c r="Y7" s="581">
        <v>245191</v>
      </c>
      <c r="Z7" s="581">
        <v>243800</v>
      </c>
      <c r="AA7" s="581">
        <f>68.9*1000</f>
        <v>68900</v>
      </c>
      <c r="AB7" s="581">
        <v>68000</v>
      </c>
      <c r="AC7" s="581">
        <v>129000</v>
      </c>
      <c r="AD7" s="581">
        <v>73500</v>
      </c>
      <c r="AE7" s="581">
        <v>-138900</v>
      </c>
      <c r="AF7" s="581">
        <v>-231000</v>
      </c>
      <c r="AG7" s="581">
        <v>-208400</v>
      </c>
      <c r="AH7" s="581">
        <v>-266900</v>
      </c>
      <c r="AI7" s="581">
        <v>-85200</v>
      </c>
      <c r="AJ7" s="581">
        <v>-155000</v>
      </c>
      <c r="AK7" s="581">
        <v>-180600</v>
      </c>
      <c r="AL7" s="581">
        <v>-264400</v>
      </c>
      <c r="AM7" s="581">
        <v>-55500</v>
      </c>
      <c r="AN7" s="581">
        <v>-46900</v>
      </c>
      <c r="AO7" s="581">
        <v>1700</v>
      </c>
      <c r="AP7" s="581">
        <v>191800</v>
      </c>
      <c r="AQ7" s="581">
        <v>130600</v>
      </c>
      <c r="AR7" s="581">
        <v>139800</v>
      </c>
      <c r="AS7" s="581">
        <v>132800</v>
      </c>
      <c r="AT7" s="581" t="s">
        <v>825</v>
      </c>
    </row>
    <row r="8" spans="1:46" s="238" customFormat="1" x14ac:dyDescent="0.35">
      <c r="A8"/>
      <c r="B8" s="578" t="s">
        <v>86</v>
      </c>
      <c r="C8" s="579"/>
      <c r="D8" s="582"/>
      <c r="E8" s="582"/>
      <c r="F8" s="582"/>
      <c r="G8" s="582"/>
      <c r="H8" s="582"/>
      <c r="I8" s="582"/>
      <c r="J8" s="582"/>
      <c r="K8" s="583"/>
      <c r="L8" s="583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637"/>
      <c r="Y8" s="582"/>
      <c r="Z8" s="582"/>
      <c r="AA8" s="582"/>
      <c r="AB8" s="637"/>
      <c r="AC8" s="637">
        <v>0</v>
      </c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7"/>
      <c r="AO8" s="637"/>
      <c r="AP8" s="637"/>
      <c r="AQ8" s="637"/>
      <c r="AR8" s="637"/>
      <c r="AS8" s="637"/>
      <c r="AT8" s="637"/>
    </row>
    <row r="9" spans="1:46" s="238" customFormat="1" x14ac:dyDescent="0.35">
      <c r="A9"/>
      <c r="B9" s="584" t="s">
        <v>538</v>
      </c>
      <c r="C9" s="579" t="s">
        <v>539</v>
      </c>
      <c r="D9" s="582"/>
      <c r="E9" s="585">
        <f>E10+E11</f>
        <v>388845</v>
      </c>
      <c r="F9" s="585">
        <f t="shared" ref="F9:M9" si="0">F10+F11</f>
        <v>90819.97395</v>
      </c>
      <c r="G9" s="585">
        <f t="shared" si="0"/>
        <v>181540</v>
      </c>
      <c r="H9" s="585">
        <f t="shared" si="0"/>
        <v>272059.15781</v>
      </c>
      <c r="I9" s="585">
        <f t="shared" si="0"/>
        <v>382791</v>
      </c>
      <c r="J9" s="585">
        <f t="shared" si="0"/>
        <v>102396</v>
      </c>
      <c r="K9" s="585">
        <f t="shared" si="0"/>
        <v>198308</v>
      </c>
      <c r="L9" s="585">
        <f t="shared" si="0"/>
        <v>318619</v>
      </c>
      <c r="M9" s="585">
        <f t="shared" si="0"/>
        <v>648982</v>
      </c>
      <c r="N9" s="585">
        <f t="shared" ref="N9" si="1">N10+N11</f>
        <v>142359</v>
      </c>
      <c r="O9" s="585">
        <f t="shared" ref="O9" si="2">O10+O11</f>
        <v>324138</v>
      </c>
      <c r="P9" s="585">
        <f t="shared" ref="P9" si="3">P10+P11</f>
        <v>470290</v>
      </c>
      <c r="Q9" s="585">
        <f t="shared" ref="Q9" si="4">Q10+Q11</f>
        <v>621592</v>
      </c>
      <c r="R9" s="585">
        <f t="shared" ref="R9" si="5">R10+R11</f>
        <v>143841</v>
      </c>
      <c r="S9" s="585">
        <f t="shared" ref="S9" si="6">S10+S11</f>
        <v>287360</v>
      </c>
      <c r="T9" s="585">
        <f t="shared" ref="T9" si="7">T10+T11</f>
        <v>428972</v>
      </c>
      <c r="U9" s="585">
        <f t="shared" ref="U9" si="8">U10+U11</f>
        <v>546885</v>
      </c>
      <c r="V9" s="585">
        <v>546900</v>
      </c>
      <c r="W9" s="585">
        <f t="shared" ref="W9" si="9">W10+W11</f>
        <v>137015</v>
      </c>
      <c r="X9" s="585">
        <f t="shared" ref="X9" si="10">X10+X11</f>
        <v>288640</v>
      </c>
      <c r="Y9" s="585">
        <v>425902</v>
      </c>
      <c r="Z9" s="585">
        <v>629400</v>
      </c>
      <c r="AA9" s="585">
        <v>171600</v>
      </c>
      <c r="AB9" s="585">
        <v>348200</v>
      </c>
      <c r="AC9" s="585">
        <v>530300</v>
      </c>
      <c r="AD9" s="585">
        <v>716500</v>
      </c>
      <c r="AE9" s="585">
        <v>195600</v>
      </c>
      <c r="AF9" s="585">
        <v>388700</v>
      </c>
      <c r="AG9" s="585">
        <v>579000</v>
      </c>
      <c r="AH9" s="585">
        <v>766600</v>
      </c>
      <c r="AI9" s="585">
        <v>175400</v>
      </c>
      <c r="AJ9" s="585">
        <v>355100</v>
      </c>
      <c r="AK9" s="585">
        <v>530700</v>
      </c>
      <c r="AL9" s="585">
        <v>722000</v>
      </c>
      <c r="AM9" s="585">
        <v>183900</v>
      </c>
      <c r="AN9" s="585">
        <v>365400</v>
      </c>
      <c r="AO9" s="585">
        <v>550200</v>
      </c>
      <c r="AP9" s="585">
        <v>733000</v>
      </c>
      <c r="AQ9" s="585">
        <v>191400</v>
      </c>
      <c r="AR9" s="585">
        <v>389700</v>
      </c>
      <c r="AS9" s="585">
        <v>594400</v>
      </c>
      <c r="AT9" s="585">
        <v>791700</v>
      </c>
    </row>
    <row r="10" spans="1:46" s="238" customFormat="1" ht="15" customHeight="1" outlineLevel="1" x14ac:dyDescent="0.35">
      <c r="A10"/>
      <c r="B10" s="577" t="s">
        <v>344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/>
      <c r="Z10" s="240"/>
      <c r="AA10" s="240"/>
      <c r="AB10" s="240"/>
      <c r="AC10" s="240">
        <v>0</v>
      </c>
      <c r="AD10" s="240"/>
      <c r="AE10" s="240"/>
      <c r="AF10" s="240"/>
      <c r="AG10" s="240"/>
      <c r="AS10" s="995"/>
      <c r="AT10" s="995"/>
    </row>
    <row r="11" spans="1:46" s="238" customFormat="1" outlineLevel="1" x14ac:dyDescent="0.35">
      <c r="A11"/>
      <c r="B11" s="577" t="s">
        <v>87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/>
      <c r="Z11" s="240"/>
      <c r="AA11" s="240"/>
      <c r="AB11" s="240"/>
      <c r="AC11" s="240">
        <v>0</v>
      </c>
      <c r="AD11" s="240"/>
      <c r="AE11" s="240"/>
      <c r="AF11" s="240"/>
      <c r="AG11" s="240"/>
      <c r="AS11" s="995"/>
      <c r="AT11" s="995"/>
    </row>
    <row r="12" spans="1:46" s="238" customFormat="1" ht="25" outlineLevel="1" collapsed="1" x14ac:dyDescent="0.35">
      <c r="A12"/>
      <c r="B12" s="136" t="s">
        <v>456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/>
      <c r="Z12" s="240"/>
      <c r="AA12" s="240"/>
      <c r="AB12" s="240"/>
      <c r="AC12" s="240">
        <v>0</v>
      </c>
      <c r="AD12" s="240"/>
      <c r="AE12" s="240"/>
      <c r="AF12" s="240"/>
      <c r="AG12" s="240"/>
      <c r="AH12" s="788">
        <v>-8900</v>
      </c>
      <c r="AI12" s="788"/>
      <c r="AJ12" s="788">
        <v>-4100</v>
      </c>
      <c r="AK12" s="788">
        <v>-17700</v>
      </c>
      <c r="AL12" s="788">
        <v>-19200</v>
      </c>
      <c r="AM12" s="788"/>
      <c r="AN12" s="788">
        <v>-6300</v>
      </c>
      <c r="AO12" s="788">
        <v>-9000</v>
      </c>
      <c r="AP12" s="788">
        <v>-18800</v>
      </c>
      <c r="AQ12" s="788"/>
      <c r="AR12" s="788">
        <v>-1300</v>
      </c>
      <c r="AS12" s="995">
        <v>-2000</v>
      </c>
      <c r="AT12" s="997">
        <v>-15600</v>
      </c>
    </row>
    <row r="13" spans="1:46" s="238" customFormat="1" outlineLevel="1" x14ac:dyDescent="0.35">
      <c r="A13"/>
      <c r="B13" s="136" t="s">
        <v>88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/>
      <c r="Z13" s="240"/>
      <c r="AA13" s="240"/>
      <c r="AB13" s="240"/>
      <c r="AC13" s="240">
        <v>0</v>
      </c>
      <c r="AD13" s="240"/>
      <c r="AE13" s="240"/>
      <c r="AF13" s="240"/>
      <c r="AG13" s="240"/>
      <c r="AN13" s="911"/>
      <c r="AS13" s="995"/>
      <c r="AT13" s="995"/>
    </row>
    <row r="14" spans="1:46" s="238" customFormat="1" outlineLevel="1" x14ac:dyDescent="0.35">
      <c r="A14"/>
      <c r="B14" s="136" t="s">
        <v>260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/>
      <c r="Z14" s="240"/>
      <c r="AA14" s="240"/>
      <c r="AB14" s="240"/>
      <c r="AC14" s="240">
        <v>0</v>
      </c>
      <c r="AD14" s="240"/>
      <c r="AE14" s="240"/>
      <c r="AF14" s="240"/>
      <c r="AG14" s="240"/>
      <c r="AH14" s="788">
        <v>13900</v>
      </c>
      <c r="AI14" s="788"/>
      <c r="AJ14" s="788">
        <v>4700</v>
      </c>
      <c r="AK14" s="788">
        <v>5600</v>
      </c>
      <c r="AL14" s="788">
        <v>4800</v>
      </c>
      <c r="AM14" s="788"/>
      <c r="AN14" s="788">
        <v>3300</v>
      </c>
      <c r="AO14" s="788">
        <v>6100</v>
      </c>
      <c r="AP14" s="788">
        <v>7800</v>
      </c>
      <c r="AQ14" s="788"/>
      <c r="AR14" s="788"/>
      <c r="AS14" s="995">
        <v>1100</v>
      </c>
      <c r="AT14" s="995">
        <v>1900</v>
      </c>
    </row>
    <row r="15" spans="1:46" s="238" customFormat="1" x14ac:dyDescent="0.35">
      <c r="A15"/>
      <c r="B15" s="584" t="s">
        <v>369</v>
      </c>
      <c r="C15" s="579"/>
      <c r="D15" s="585">
        <v>127.37608999999846</v>
      </c>
      <c r="E15" s="585">
        <v>4243</v>
      </c>
      <c r="F15" s="585">
        <v>845.05084999999997</v>
      </c>
      <c r="G15" s="585">
        <v>4280</v>
      </c>
      <c r="H15" s="585">
        <v>5704.4546899999996</v>
      </c>
      <c r="I15" s="585">
        <v>-7983</v>
      </c>
      <c r="J15" s="585">
        <v>2601</v>
      </c>
      <c r="K15" s="585">
        <v>8060</v>
      </c>
      <c r="L15" s="585">
        <v>17220</v>
      </c>
      <c r="M15" s="585">
        <v>24389</v>
      </c>
      <c r="N15" s="585">
        <v>7383</v>
      </c>
      <c r="O15" s="585">
        <v>15673</v>
      </c>
      <c r="P15" s="585">
        <v>22617</v>
      </c>
      <c r="Q15" s="585">
        <v>31945</v>
      </c>
      <c r="R15" s="585">
        <v>7445</v>
      </c>
      <c r="S15" s="585">
        <v>14537</v>
      </c>
      <c r="T15" s="585">
        <v>19416</v>
      </c>
      <c r="U15" s="585">
        <v>24758</v>
      </c>
      <c r="V15" s="585">
        <v>24800</v>
      </c>
      <c r="W15" s="585">
        <v>5711</v>
      </c>
      <c r="X15" s="585">
        <v>9689</v>
      </c>
      <c r="Y15" s="585">
        <v>12773</v>
      </c>
      <c r="Z15" s="585">
        <v>18300</v>
      </c>
      <c r="AA15" s="585">
        <v>13800</v>
      </c>
      <c r="AB15" s="585">
        <v>27900</v>
      </c>
      <c r="AC15" s="585">
        <v>39700</v>
      </c>
      <c r="AD15" s="585">
        <v>53700</v>
      </c>
      <c r="AE15" s="585">
        <v>15800</v>
      </c>
      <c r="AF15" s="585">
        <v>30000</v>
      </c>
      <c r="AG15" s="585">
        <v>42300</v>
      </c>
      <c r="AH15" s="585">
        <v>54400</v>
      </c>
      <c r="AI15" s="585">
        <v>12700</v>
      </c>
      <c r="AJ15" s="585">
        <v>24300</v>
      </c>
      <c r="AK15" s="585">
        <v>36200</v>
      </c>
      <c r="AL15" s="585">
        <v>50100</v>
      </c>
      <c r="AM15" s="585">
        <v>19400</v>
      </c>
      <c r="AN15" s="585">
        <v>45600</v>
      </c>
      <c r="AO15" s="585">
        <v>82600</v>
      </c>
      <c r="AP15" s="585">
        <v>122400</v>
      </c>
      <c r="AQ15" s="585">
        <v>31700</v>
      </c>
      <c r="AR15" s="585">
        <v>67800</v>
      </c>
      <c r="AS15" s="996">
        <v>105200</v>
      </c>
      <c r="AT15" s="996">
        <v>140700</v>
      </c>
    </row>
    <row r="16" spans="1:46" s="238" customFormat="1" hidden="1" outlineLevel="2" x14ac:dyDescent="0.35">
      <c r="A16"/>
      <c r="B16" s="136" t="s">
        <v>261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/>
      <c r="Z16" s="240"/>
      <c r="AA16" s="240"/>
      <c r="AB16" s="240"/>
      <c r="AC16" s="240">
        <v>0</v>
      </c>
      <c r="AD16" s="240"/>
      <c r="AE16" s="240"/>
      <c r="AF16" s="240"/>
      <c r="AG16" s="240"/>
      <c r="AJ16" s="238">
        <v>0.6</v>
      </c>
      <c r="AM16" s="238">
        <v>0</v>
      </c>
      <c r="AR16" s="238">
        <v>-300</v>
      </c>
      <c r="AS16" s="996"/>
      <c r="AT16" s="996"/>
    </row>
    <row r="17" spans="1:46" s="238" customFormat="1" hidden="1" outlineLevel="2" x14ac:dyDescent="0.35">
      <c r="A17"/>
      <c r="B17" s="136" t="s">
        <v>262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/>
      <c r="Z17" s="240"/>
      <c r="AA17" s="240"/>
      <c r="AB17" s="240"/>
      <c r="AC17" s="240">
        <v>0</v>
      </c>
      <c r="AD17" s="240"/>
      <c r="AE17" s="240"/>
      <c r="AF17" s="240"/>
      <c r="AG17" s="240"/>
      <c r="AJ17" s="238">
        <v>-3.7</v>
      </c>
      <c r="AM17" s="238">
        <v>0</v>
      </c>
      <c r="AR17" s="238">
        <v>195700</v>
      </c>
      <c r="AS17" s="585"/>
      <c r="AT17" s="585"/>
    </row>
    <row r="18" spans="1:46" s="238" customFormat="1" hidden="1" outlineLevel="2" x14ac:dyDescent="0.35">
      <c r="A18"/>
      <c r="B18" s="136" t="s">
        <v>187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/>
      <c r="Z18" s="240"/>
      <c r="AA18" s="240"/>
      <c r="AB18" s="240"/>
      <c r="AC18" s="240">
        <v>0</v>
      </c>
      <c r="AD18" s="240"/>
      <c r="AE18" s="240"/>
      <c r="AF18" s="240"/>
      <c r="AG18" s="240"/>
      <c r="AM18" s="238">
        <v>0</v>
      </c>
      <c r="AS18" s="996"/>
      <c r="AT18" s="996"/>
    </row>
    <row r="19" spans="1:46" s="238" customFormat="1" hidden="1" outlineLevel="2" x14ac:dyDescent="0.35">
      <c r="A19"/>
      <c r="B19" s="136" t="s">
        <v>89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/>
      <c r="Z19" s="240"/>
      <c r="AA19" s="240"/>
      <c r="AB19" s="240"/>
      <c r="AC19" s="240">
        <v>0</v>
      </c>
      <c r="AD19" s="240"/>
      <c r="AE19" s="240"/>
      <c r="AF19" s="240"/>
      <c r="AG19" s="240"/>
      <c r="AM19" s="238">
        <v>0</v>
      </c>
      <c r="AS19" s="996"/>
      <c r="AT19" s="996"/>
    </row>
    <row r="20" spans="1:46" s="238" customFormat="1" collapsed="1" x14ac:dyDescent="0.35">
      <c r="A20"/>
      <c r="B20" s="584" t="s">
        <v>94</v>
      </c>
      <c r="C20" s="579"/>
      <c r="D20" s="585">
        <v>3748.4189399999991</v>
      </c>
      <c r="E20" s="585">
        <v>3734</v>
      </c>
      <c r="F20" s="585">
        <v>1417.2503999999997</v>
      </c>
      <c r="G20" s="585">
        <v>2114</v>
      </c>
      <c r="H20" s="585">
        <v>2589.9962400000004</v>
      </c>
      <c r="I20" s="585">
        <v>14488</v>
      </c>
      <c r="J20" s="585">
        <v>957</v>
      </c>
      <c r="K20" s="585">
        <v>1260</v>
      </c>
      <c r="L20" s="585">
        <v>372</v>
      </c>
      <c r="M20" s="585">
        <v>-210</v>
      </c>
      <c r="N20" s="585">
        <v>-161</v>
      </c>
      <c r="O20" s="585">
        <v>-1265</v>
      </c>
      <c r="P20" s="585">
        <v>-809</v>
      </c>
      <c r="Q20" s="585">
        <v>-523</v>
      </c>
      <c r="R20" s="585">
        <v>491</v>
      </c>
      <c r="S20" s="585">
        <v>297</v>
      </c>
      <c r="T20" s="585">
        <v>1426</v>
      </c>
      <c r="U20" s="585">
        <v>3106</v>
      </c>
      <c r="V20" s="585">
        <v>3100</v>
      </c>
      <c r="W20" s="585">
        <v>1127</v>
      </c>
      <c r="X20" s="585">
        <v>2496</v>
      </c>
      <c r="Y20" s="585">
        <v>3987</v>
      </c>
      <c r="Z20" s="585">
        <v>4300</v>
      </c>
      <c r="AA20" s="585">
        <v>200</v>
      </c>
      <c r="AB20" s="585">
        <v>800</v>
      </c>
      <c r="AC20" s="585">
        <v>1200</v>
      </c>
      <c r="AD20" s="585">
        <v>1700</v>
      </c>
      <c r="AE20" s="585">
        <v>1300</v>
      </c>
      <c r="AF20" s="585">
        <v>1500</v>
      </c>
      <c r="AG20" s="585">
        <v>1900</v>
      </c>
      <c r="AH20" s="585">
        <v>2000</v>
      </c>
      <c r="AI20" s="585">
        <v>300</v>
      </c>
      <c r="AJ20" s="585">
        <v>600</v>
      </c>
      <c r="AK20" s="585">
        <v>400</v>
      </c>
      <c r="AL20" s="585">
        <v>700</v>
      </c>
      <c r="AM20" s="585">
        <v>400</v>
      </c>
      <c r="AN20" s="585">
        <v>100</v>
      </c>
      <c r="AO20" s="585">
        <v>300</v>
      </c>
      <c r="AP20" s="585">
        <v>300</v>
      </c>
      <c r="AQ20" s="585">
        <v>-100</v>
      </c>
      <c r="AR20" s="585">
        <v>-300</v>
      </c>
      <c r="AS20" s="996">
        <v>100</v>
      </c>
      <c r="AT20" s="996">
        <v>700</v>
      </c>
    </row>
    <row r="21" spans="1:46" s="238" customFormat="1" x14ac:dyDescent="0.35">
      <c r="A21"/>
      <c r="B21" s="584" t="s">
        <v>676</v>
      </c>
      <c r="C21" s="579"/>
      <c r="D21" s="585">
        <v>-4783.4146035332978</v>
      </c>
      <c r="E21" s="585">
        <v>-7463</v>
      </c>
      <c r="F21" s="585">
        <v>-394.95992999999999</v>
      </c>
      <c r="G21" s="585">
        <v>-3329</v>
      </c>
      <c r="H21" s="585">
        <v>-5755.8152699999991</v>
      </c>
      <c r="I21" s="585">
        <v>-9948</v>
      </c>
      <c r="J21" s="585">
        <v>-1040</v>
      </c>
      <c r="K21" s="585">
        <v>-8235</v>
      </c>
      <c r="L21" s="585">
        <v>-9245</v>
      </c>
      <c r="M21" s="585">
        <v>-10369</v>
      </c>
      <c r="N21" s="585">
        <v>-3663</v>
      </c>
      <c r="O21" s="585">
        <v>-6601</v>
      </c>
      <c r="P21" s="585">
        <v>-5337</v>
      </c>
      <c r="Q21" s="585">
        <v>-6633</v>
      </c>
      <c r="R21" s="585">
        <v>-2410</v>
      </c>
      <c r="S21" s="585">
        <v>-15866</v>
      </c>
      <c r="T21" s="585">
        <v>-36330</v>
      </c>
      <c r="U21" s="585">
        <v>-55322</v>
      </c>
      <c r="V21" s="585">
        <v>-55300</v>
      </c>
      <c r="W21" s="585">
        <v>-23113</v>
      </c>
      <c r="X21" s="585">
        <v>-33605</v>
      </c>
      <c r="Y21" s="585">
        <v>-57077</v>
      </c>
      <c r="Z21" s="585">
        <v>-75800</v>
      </c>
      <c r="AA21" s="585">
        <v>-11300</v>
      </c>
      <c r="AB21" s="585">
        <v>-23600</v>
      </c>
      <c r="AC21" s="585">
        <v>-38100</v>
      </c>
      <c r="AD21" s="585">
        <v>-53100</v>
      </c>
      <c r="AE21" s="585">
        <v>-5500</v>
      </c>
      <c r="AF21" s="585">
        <v>47000</v>
      </c>
      <c r="AG21" s="585">
        <v>45400</v>
      </c>
      <c r="AH21" s="585">
        <v>42900</v>
      </c>
      <c r="AI21" s="585">
        <v>-1400</v>
      </c>
      <c r="AJ21" s="585">
        <v>-3700</v>
      </c>
      <c r="AK21" s="585">
        <v>-7900</v>
      </c>
      <c r="AL21" s="585">
        <v>-11300</v>
      </c>
      <c r="AM21" s="585">
        <v>-3400</v>
      </c>
      <c r="AN21" s="585">
        <v>-5600</v>
      </c>
      <c r="AO21" s="585">
        <v>-8300</v>
      </c>
      <c r="AP21" s="585">
        <v>-14000</v>
      </c>
      <c r="AQ21" s="585">
        <v>-23800</v>
      </c>
      <c r="AR21" s="585">
        <v>-37100</v>
      </c>
      <c r="AS21" s="996">
        <v>-26800</v>
      </c>
      <c r="AT21" s="998">
        <v>-30000</v>
      </c>
    </row>
    <row r="22" spans="1:46" x14ac:dyDescent="0.3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638"/>
      <c r="Y22" s="299"/>
      <c r="Z22" s="299"/>
      <c r="AA22" s="299"/>
      <c r="AB22" s="638"/>
      <c r="AC22" s="638">
        <v>0</v>
      </c>
      <c r="AD22" s="638"/>
      <c r="AE22" s="638"/>
      <c r="AF22" s="638"/>
      <c r="AG22" s="638"/>
      <c r="AS22" s="638"/>
      <c r="AT22" s="638"/>
    </row>
    <row r="23" spans="1:46" s="238" customFormat="1" x14ac:dyDescent="0.35">
      <c r="A23"/>
      <c r="B23" s="578" t="s">
        <v>90</v>
      </c>
      <c r="C23" s="579"/>
      <c r="D23" s="585"/>
      <c r="E23" s="585">
        <f t="shared" ref="E23:T23" si="11">SUM(E24:E29)</f>
        <v>81579</v>
      </c>
      <c r="F23" s="585">
        <f t="shared" si="11"/>
        <v>-123322.73795000036</v>
      </c>
      <c r="G23" s="585">
        <f t="shared" si="11"/>
        <v>-218059</v>
      </c>
      <c r="H23" s="585">
        <f t="shared" si="11"/>
        <v>-210034.52604000061</v>
      </c>
      <c r="I23" s="585">
        <f t="shared" si="11"/>
        <v>127191</v>
      </c>
      <c r="J23" s="585">
        <f t="shared" si="11"/>
        <v>-292181</v>
      </c>
      <c r="K23" s="585">
        <f t="shared" si="11"/>
        <v>-280969</v>
      </c>
      <c r="L23" s="585">
        <f t="shared" si="11"/>
        <v>-401008</v>
      </c>
      <c r="M23" s="585">
        <f t="shared" si="11"/>
        <v>-201843</v>
      </c>
      <c r="N23" s="585">
        <f t="shared" si="11"/>
        <v>-179915</v>
      </c>
      <c r="O23" s="585">
        <f t="shared" si="11"/>
        <v>-85669</v>
      </c>
      <c r="P23" s="585">
        <f t="shared" si="11"/>
        <v>-127690</v>
      </c>
      <c r="Q23" s="585">
        <f t="shared" si="11"/>
        <v>-135207</v>
      </c>
      <c r="R23" s="585">
        <f t="shared" si="11"/>
        <v>-56363</v>
      </c>
      <c r="S23" s="585">
        <f t="shared" si="11"/>
        <v>-42227</v>
      </c>
      <c r="T23" s="585">
        <f t="shared" si="11"/>
        <v>-585</v>
      </c>
      <c r="U23" s="585">
        <f>SUM(U24:U29)</f>
        <v>795</v>
      </c>
      <c r="V23" s="585">
        <v>1600</v>
      </c>
      <c r="W23" s="585">
        <f t="shared" ref="W23:X23" si="12">SUM(W24:W29)</f>
        <v>28391</v>
      </c>
      <c r="X23" s="585">
        <f t="shared" si="12"/>
        <v>30307</v>
      </c>
      <c r="Y23" s="585">
        <v>-10723</v>
      </c>
      <c r="Z23" s="585">
        <v>78400</v>
      </c>
      <c r="AA23" s="585">
        <v>-77600</v>
      </c>
      <c r="AB23" s="585">
        <v>-49600</v>
      </c>
      <c r="AC23" s="585">
        <v>-76900</v>
      </c>
      <c r="AD23" s="585">
        <v>70800</v>
      </c>
      <c r="AE23" s="585">
        <v>35100</v>
      </c>
      <c r="AF23" s="585">
        <v>36400</v>
      </c>
      <c r="AG23" s="585">
        <v>-21200</v>
      </c>
      <c r="AH23" s="585">
        <v>12400</v>
      </c>
      <c r="AI23" s="585">
        <v>-43900</v>
      </c>
      <c r="AJ23" s="585">
        <v>-60300</v>
      </c>
      <c r="AK23" s="585">
        <v>-86800</v>
      </c>
      <c r="AL23" s="585">
        <v>125100</v>
      </c>
      <c r="AM23" s="585">
        <v>-108700</v>
      </c>
      <c r="AN23" s="585">
        <v>-79700</v>
      </c>
      <c r="AO23" s="585">
        <v>-94500</v>
      </c>
      <c r="AP23" s="585">
        <v>-17100</v>
      </c>
      <c r="AQ23" s="585">
        <v>-32200</v>
      </c>
      <c r="AR23" s="585">
        <v>195700</v>
      </c>
      <c r="AS23" s="585">
        <v>344400</v>
      </c>
      <c r="AT23" s="585">
        <v>313000</v>
      </c>
    </row>
    <row r="24" spans="1:46" s="238" customFormat="1" ht="25" outlineLevel="1" x14ac:dyDescent="0.35">
      <c r="A24"/>
      <c r="B24" s="136" t="s">
        <v>91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/>
      <c r="Z24" s="240"/>
      <c r="AA24" s="240"/>
      <c r="AB24" s="240"/>
      <c r="AC24" s="240">
        <v>0</v>
      </c>
      <c r="AD24" s="240"/>
      <c r="AE24" s="240"/>
      <c r="AF24" s="240"/>
      <c r="AG24" s="240"/>
      <c r="AJ24" s="238">
        <v>29.1</v>
      </c>
      <c r="AS24" s="995"/>
      <c r="AT24" s="995"/>
    </row>
    <row r="25" spans="1:46" s="238" customFormat="1" ht="24.65" customHeight="1" outlineLevel="1" x14ac:dyDescent="0.35">
      <c r="A25"/>
      <c r="B25" s="136" t="s">
        <v>92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/>
      <c r="Z25" s="240"/>
      <c r="AA25" s="240"/>
      <c r="AB25" s="240"/>
      <c r="AC25" s="240">
        <v>0</v>
      </c>
      <c r="AD25" s="240"/>
      <c r="AE25" s="240"/>
      <c r="AF25" s="240"/>
      <c r="AG25" s="240"/>
      <c r="AS25" s="995"/>
      <c r="AT25" s="995"/>
    </row>
    <row r="26" spans="1:46" s="238" customFormat="1" outlineLevel="1" x14ac:dyDescent="0.35">
      <c r="A26"/>
      <c r="B26" s="136" t="s">
        <v>93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/>
      <c r="Z26" s="240"/>
      <c r="AA26" s="240"/>
      <c r="AB26" s="240"/>
      <c r="AC26" s="240">
        <v>0</v>
      </c>
      <c r="AD26" s="240"/>
      <c r="AE26" s="240"/>
      <c r="AF26" s="240"/>
      <c r="AG26" s="240"/>
      <c r="AS26" s="995"/>
      <c r="AT26" s="995"/>
    </row>
    <row r="27" spans="1:46" s="238" customFormat="1" ht="25" outlineLevel="1" x14ac:dyDescent="0.35">
      <c r="A27"/>
      <c r="B27" s="136" t="s">
        <v>152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/>
      <c r="Z27" s="240"/>
      <c r="AA27" s="240"/>
      <c r="AB27" s="240"/>
      <c r="AC27" s="240">
        <v>0</v>
      </c>
      <c r="AD27" s="240"/>
      <c r="AE27" s="240"/>
      <c r="AF27" s="240"/>
      <c r="AG27" s="240"/>
      <c r="AS27" s="995"/>
      <c r="AT27" s="995"/>
    </row>
    <row r="28" spans="1:46" s="238" customFormat="1" outlineLevel="1" x14ac:dyDescent="0.35">
      <c r="A28"/>
      <c r="B28" s="136" t="s">
        <v>188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/>
      <c r="Z28" s="240"/>
      <c r="AA28" s="240"/>
      <c r="AB28" s="240"/>
      <c r="AC28" s="240">
        <v>0</v>
      </c>
      <c r="AD28" s="240"/>
      <c r="AE28" s="240"/>
      <c r="AF28" s="240"/>
      <c r="AG28" s="240"/>
      <c r="AS28" s="995"/>
      <c r="AT28" s="995"/>
    </row>
    <row r="29" spans="1:46" s="238" customFormat="1" outlineLevel="1" x14ac:dyDescent="0.35">
      <c r="A29"/>
      <c r="B29" s="136" t="s">
        <v>249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/>
      <c r="Z29" s="240"/>
      <c r="AA29" s="240"/>
      <c r="AB29" s="240"/>
      <c r="AC29" s="240">
        <v>0</v>
      </c>
      <c r="AD29" s="240"/>
      <c r="AE29" s="240"/>
      <c r="AF29" s="240"/>
      <c r="AG29" s="240"/>
      <c r="AS29" s="995"/>
      <c r="AT29" s="995"/>
    </row>
    <row r="30" spans="1:46" s="238" customFormat="1" x14ac:dyDescent="0.35">
      <c r="A30"/>
      <c r="B30" s="584" t="s">
        <v>89</v>
      </c>
      <c r="C30" s="579"/>
      <c r="D30" s="585"/>
      <c r="E30" s="585">
        <f t="shared" ref="E30:T30" si="13">SUM(E12:E14,E16:E19)</f>
        <v>140734</v>
      </c>
      <c r="F30" s="585">
        <f t="shared" si="13"/>
        <v>-2482.0428700000002</v>
      </c>
      <c r="G30" s="585">
        <f t="shared" si="13"/>
        <v>4996</v>
      </c>
      <c r="H30" s="585">
        <f t="shared" si="13"/>
        <v>8967.7056499999999</v>
      </c>
      <c r="I30" s="585">
        <f t="shared" si="13"/>
        <v>-40128</v>
      </c>
      <c r="J30" s="585">
        <f t="shared" si="13"/>
        <v>3580</v>
      </c>
      <c r="K30" s="585">
        <f t="shared" si="13"/>
        <v>-80831</v>
      </c>
      <c r="L30" s="585">
        <f t="shared" si="13"/>
        <v>-80493</v>
      </c>
      <c r="M30" s="585">
        <f t="shared" si="13"/>
        <v>-83965</v>
      </c>
      <c r="N30" s="585">
        <f t="shared" si="13"/>
        <v>-3826</v>
      </c>
      <c r="O30" s="585">
        <f t="shared" si="13"/>
        <v>2175</v>
      </c>
      <c r="P30" s="585">
        <f t="shared" si="13"/>
        <v>2016</v>
      </c>
      <c r="Q30" s="585">
        <f t="shared" si="13"/>
        <v>19799</v>
      </c>
      <c r="R30" s="585">
        <f t="shared" si="13"/>
        <v>-464</v>
      </c>
      <c r="S30" s="585">
        <f t="shared" si="13"/>
        <v>-25741</v>
      </c>
      <c r="T30" s="585">
        <f t="shared" si="13"/>
        <v>-28880</v>
      </c>
      <c r="U30" s="585">
        <f>SUM(U12:U14,U16:U19)</f>
        <v>-35916</v>
      </c>
      <c r="V30" s="585">
        <v>-36900</v>
      </c>
      <c r="W30" s="585">
        <f t="shared" ref="W30:X30" si="14">SUM(W12:W14,W16:W19)</f>
        <v>-508</v>
      </c>
      <c r="X30" s="585">
        <f t="shared" si="14"/>
        <v>-17496</v>
      </c>
      <c r="Y30" s="585">
        <v>-14269</v>
      </c>
      <c r="Z30" s="585">
        <v>-35400</v>
      </c>
      <c r="AA30" s="585">
        <v>-2900</v>
      </c>
      <c r="AB30" s="585">
        <v>-16200</v>
      </c>
      <c r="AC30" s="585">
        <v>-21900</v>
      </c>
      <c r="AD30" s="585">
        <v>-56600</v>
      </c>
      <c r="AE30" s="585">
        <v>-600</v>
      </c>
      <c r="AF30" s="585">
        <v>-54600</v>
      </c>
      <c r="AG30" s="585">
        <v>-57900</v>
      </c>
      <c r="AH30" s="585">
        <v>-63300</v>
      </c>
      <c r="AI30" s="585">
        <v>-100</v>
      </c>
      <c r="AJ30" s="585">
        <v>29100</v>
      </c>
      <c r="AK30" s="585">
        <v>34000</v>
      </c>
      <c r="AL30" s="585">
        <v>92000</v>
      </c>
      <c r="AM30" s="585">
        <v>1500</v>
      </c>
      <c r="AN30" s="585">
        <v>47400</v>
      </c>
      <c r="AO30" s="585">
        <v>43100</v>
      </c>
      <c r="AP30" s="585">
        <v>13000</v>
      </c>
      <c r="AQ30" s="585">
        <v>-200</v>
      </c>
      <c r="AR30" s="585">
        <v>-58600</v>
      </c>
      <c r="AS30" s="912">
        <v>-59600</v>
      </c>
      <c r="AT30" s="912">
        <v>-110400</v>
      </c>
    </row>
    <row r="31" spans="1:46" x14ac:dyDescent="0.3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>
        <v>0</v>
      </c>
      <c r="AD31" s="241"/>
      <c r="AE31" s="241"/>
      <c r="AF31" s="241"/>
      <c r="AG31" s="241"/>
      <c r="AS31" s="638"/>
      <c r="AT31" s="638"/>
    </row>
    <row r="32" spans="1:46" s="238" customFormat="1" x14ac:dyDescent="0.35">
      <c r="A32"/>
      <c r="B32" s="108" t="s">
        <v>95</v>
      </c>
      <c r="C32" s="61"/>
      <c r="D32" s="242">
        <v>460789.13755074446</v>
      </c>
      <c r="E32" s="243">
        <f t="shared" ref="E32:T32" si="15">SUM(E7,E9,E23,E15,E20,E21,E30)</f>
        <v>700204</v>
      </c>
      <c r="F32" s="243">
        <f t="shared" si="15"/>
        <v>40445.867769999692</v>
      </c>
      <c r="G32" s="243">
        <f t="shared" si="15"/>
        <v>135190</v>
      </c>
      <c r="H32" s="243">
        <f t="shared" si="15"/>
        <v>359101.88383999903</v>
      </c>
      <c r="I32" s="243">
        <f t="shared" si="15"/>
        <v>559932</v>
      </c>
      <c r="J32" s="243">
        <f t="shared" si="15"/>
        <v>-156914</v>
      </c>
      <c r="K32" s="243">
        <f t="shared" si="15"/>
        <v>-1155</v>
      </c>
      <c r="L32" s="243">
        <f t="shared" si="15"/>
        <v>83469</v>
      </c>
      <c r="M32" s="243">
        <f t="shared" si="15"/>
        <v>387502</v>
      </c>
      <c r="N32" s="243">
        <f t="shared" si="15"/>
        <v>-112436</v>
      </c>
      <c r="O32" s="243">
        <f t="shared" si="15"/>
        <v>19166</v>
      </c>
      <c r="P32" s="243">
        <f t="shared" si="15"/>
        <v>132211</v>
      </c>
      <c r="Q32" s="243">
        <f t="shared" si="15"/>
        <v>380049</v>
      </c>
      <c r="R32" s="243">
        <f t="shared" si="15"/>
        <v>92638</v>
      </c>
      <c r="S32" s="243">
        <f t="shared" si="15"/>
        <v>248711</v>
      </c>
      <c r="T32" s="243">
        <f t="shared" si="15"/>
        <v>458224</v>
      </c>
      <c r="U32" s="243">
        <f t="shared" ref="U32:AA32" si="16">SUM(U7,U9,U23,U15,U20,U21,U30)</f>
        <v>600739</v>
      </c>
      <c r="V32" s="243">
        <f>SUM(V7,V9,V23,V15,V20,V21,V30)</f>
        <v>600700</v>
      </c>
      <c r="W32" s="243">
        <f t="shared" si="16"/>
        <v>198346</v>
      </c>
      <c r="X32" s="243">
        <f t="shared" si="16"/>
        <v>392830</v>
      </c>
      <c r="Y32" s="243">
        <f t="shared" si="16"/>
        <v>605784</v>
      </c>
      <c r="Z32" s="243">
        <f t="shared" si="16"/>
        <v>863000</v>
      </c>
      <c r="AA32" s="243">
        <f t="shared" si="16"/>
        <v>162700</v>
      </c>
      <c r="AB32" s="243">
        <v>355500</v>
      </c>
      <c r="AC32" s="243">
        <v>563300</v>
      </c>
      <c r="AD32" s="243">
        <v>806500</v>
      </c>
      <c r="AE32" s="243">
        <v>102800</v>
      </c>
      <c r="AF32" s="243">
        <v>218000</v>
      </c>
      <c r="AG32" s="243">
        <v>381100</v>
      </c>
      <c r="AH32" s="789">
        <v>553100</v>
      </c>
      <c r="AI32" s="789">
        <v>57800</v>
      </c>
      <c r="AJ32" s="789">
        <v>190700</v>
      </c>
      <c r="AK32" s="789">
        <v>313900</v>
      </c>
      <c r="AL32" s="789">
        <v>699800</v>
      </c>
      <c r="AM32" s="789">
        <v>37600</v>
      </c>
      <c r="AN32" s="789">
        <f>SUM(AN7:AN30)</f>
        <v>323300</v>
      </c>
      <c r="AO32" s="789">
        <f>SUM(AO7:AO30)</f>
        <v>572200</v>
      </c>
      <c r="AP32" s="789">
        <f>SUM(AP7:AP30)</f>
        <v>1018400</v>
      </c>
      <c r="AQ32" s="789">
        <f>SUM(AQ7:AQ30)</f>
        <v>297400</v>
      </c>
      <c r="AR32" s="789">
        <v>695700</v>
      </c>
      <c r="AS32" s="789">
        <v>1089600</v>
      </c>
      <c r="AT32" s="789">
        <v>1211000</v>
      </c>
    </row>
    <row r="33" spans="1:46" ht="15" thickBot="1" x14ac:dyDescent="0.4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0"/>
      <c r="AF33" s="240"/>
      <c r="AG33" s="240"/>
      <c r="AH33" s="240"/>
      <c r="AL33" s="240"/>
      <c r="AM33" s="240"/>
      <c r="AN33" s="240"/>
      <c r="AO33" s="240"/>
      <c r="AP33" s="240"/>
      <c r="AQ33" s="240"/>
      <c r="AR33" s="240"/>
      <c r="AS33" s="240"/>
      <c r="AT33" s="240"/>
    </row>
    <row r="34" spans="1:46" ht="38" thickBot="1" x14ac:dyDescent="0.4">
      <c r="B34" s="317"/>
      <c r="C34" s="61"/>
      <c r="D34" s="317" t="s">
        <v>224</v>
      </c>
      <c r="E34" s="586" t="s">
        <v>225</v>
      </c>
      <c r="F34" s="586" t="s">
        <v>226</v>
      </c>
      <c r="G34" s="586" t="s">
        <v>227</v>
      </c>
      <c r="H34" s="586" t="s">
        <v>228</v>
      </c>
      <c r="I34" s="586" t="s">
        <v>229</v>
      </c>
      <c r="J34" s="586" t="s">
        <v>412</v>
      </c>
      <c r="K34" s="586" t="s">
        <v>230</v>
      </c>
      <c r="L34" s="586" t="s">
        <v>252</v>
      </c>
      <c r="M34" s="586" t="s">
        <v>411</v>
      </c>
      <c r="N34" s="586" t="s">
        <v>341</v>
      </c>
      <c r="O34" s="586" t="s">
        <v>368</v>
      </c>
      <c r="P34" s="586" t="s">
        <v>382</v>
      </c>
      <c r="Q34" s="586" t="s">
        <v>409</v>
      </c>
      <c r="R34" s="586" t="s">
        <v>417</v>
      </c>
      <c r="S34" s="586" t="s">
        <v>445</v>
      </c>
      <c r="T34" s="586" t="s">
        <v>455</v>
      </c>
      <c r="U34" s="586" t="s">
        <v>489</v>
      </c>
      <c r="V34" s="586" t="s">
        <v>489</v>
      </c>
      <c r="W34" s="586" t="s">
        <v>512</v>
      </c>
      <c r="X34" s="586" t="s">
        <v>513</v>
      </c>
      <c r="Y34" s="586" t="s">
        <v>514</v>
      </c>
      <c r="Z34" s="586" t="s">
        <v>542</v>
      </c>
      <c r="AA34" s="586" t="s">
        <v>586</v>
      </c>
      <c r="AB34" s="586" t="s">
        <v>611</v>
      </c>
      <c r="AC34" s="586" t="s">
        <v>626</v>
      </c>
      <c r="AD34" s="586" t="s">
        <v>629</v>
      </c>
      <c r="AE34" s="586" t="s">
        <v>635</v>
      </c>
      <c r="AF34" s="586" t="s">
        <v>654</v>
      </c>
      <c r="AG34" s="586" t="s">
        <v>675</v>
      </c>
      <c r="AH34" s="586" t="s">
        <v>679</v>
      </c>
      <c r="AI34" s="586" t="s">
        <v>716</v>
      </c>
      <c r="AJ34" s="586" t="s">
        <v>747</v>
      </c>
      <c r="AK34" s="586" t="s">
        <v>751</v>
      </c>
      <c r="AL34" s="586" t="s">
        <v>763</v>
      </c>
      <c r="AM34" s="586" t="s">
        <v>776</v>
      </c>
      <c r="AN34" s="586" t="s">
        <v>782</v>
      </c>
      <c r="AO34" s="586" t="s">
        <v>788</v>
      </c>
      <c r="AP34" s="586" t="s">
        <v>791</v>
      </c>
      <c r="AQ34" s="586" t="s">
        <v>797</v>
      </c>
      <c r="AR34" s="586" t="s">
        <v>807</v>
      </c>
      <c r="AS34" s="586" t="s">
        <v>821</v>
      </c>
      <c r="AT34" s="317" t="s">
        <v>824</v>
      </c>
    </row>
    <row r="35" spans="1:46" ht="15" thickBot="1" x14ac:dyDescent="0.4">
      <c r="B35" s="318"/>
      <c r="C35" s="61"/>
      <c r="D35" s="318" t="s">
        <v>0</v>
      </c>
      <c r="E35" s="587" t="s">
        <v>0</v>
      </c>
      <c r="F35" s="587" t="s">
        <v>0</v>
      </c>
      <c r="G35" s="587" t="s">
        <v>0</v>
      </c>
      <c r="H35" s="587" t="s">
        <v>0</v>
      </c>
      <c r="I35" s="587" t="s">
        <v>0</v>
      </c>
      <c r="J35" s="587" t="s">
        <v>0</v>
      </c>
      <c r="K35" s="587" t="s">
        <v>0</v>
      </c>
      <c r="L35" s="587" t="s">
        <v>0</v>
      </c>
      <c r="M35" s="587" t="s">
        <v>0</v>
      </c>
      <c r="N35" s="587" t="s">
        <v>0</v>
      </c>
      <c r="O35" s="587" t="s">
        <v>0</v>
      </c>
      <c r="P35" s="587" t="s">
        <v>0</v>
      </c>
      <c r="Q35" s="587" t="s">
        <v>0</v>
      </c>
      <c r="R35" s="587" t="s">
        <v>0</v>
      </c>
      <c r="S35" s="587" t="s">
        <v>0</v>
      </c>
      <c r="T35" s="587" t="s">
        <v>0</v>
      </c>
      <c r="U35" s="587" t="s">
        <v>0</v>
      </c>
      <c r="V35" s="587" t="s">
        <v>0</v>
      </c>
      <c r="W35" s="587" t="s">
        <v>0</v>
      </c>
      <c r="X35" s="587" t="s">
        <v>0</v>
      </c>
      <c r="Y35" s="587" t="s">
        <v>0</v>
      </c>
      <c r="Z35" s="587" t="s">
        <v>0</v>
      </c>
      <c r="AA35" s="587" t="s">
        <v>0</v>
      </c>
      <c r="AB35" s="587" t="s">
        <v>0</v>
      </c>
      <c r="AC35" s="587" t="s">
        <v>0</v>
      </c>
      <c r="AD35" s="587" t="s">
        <v>0</v>
      </c>
      <c r="AE35" s="587" t="s">
        <v>0</v>
      </c>
      <c r="AF35" s="587" t="s">
        <v>0</v>
      </c>
      <c r="AG35" s="587" t="s">
        <v>0</v>
      </c>
      <c r="AH35" s="586" t="s">
        <v>0</v>
      </c>
      <c r="AI35" s="586" t="s">
        <v>0</v>
      </c>
      <c r="AJ35" s="586" t="s">
        <v>0</v>
      </c>
      <c r="AK35" s="586" t="s">
        <v>0</v>
      </c>
      <c r="AL35" s="586" t="s">
        <v>0</v>
      </c>
      <c r="AM35" s="586" t="s">
        <v>0</v>
      </c>
      <c r="AN35" s="586" t="s">
        <v>0</v>
      </c>
      <c r="AO35" s="586" t="s">
        <v>0</v>
      </c>
      <c r="AP35" s="586" t="s">
        <v>0</v>
      </c>
      <c r="AQ35" s="586" t="s">
        <v>0</v>
      </c>
      <c r="AR35" s="586" t="s">
        <v>0</v>
      </c>
      <c r="AS35" s="586" t="s">
        <v>0</v>
      </c>
      <c r="AT35" s="317" t="s">
        <v>0</v>
      </c>
    </row>
    <row r="36" spans="1:46" x14ac:dyDescent="0.3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35"/>
      <c r="Y36" s="66"/>
      <c r="Z36" s="66"/>
      <c r="AA36" s="66"/>
      <c r="AB36" s="635"/>
      <c r="AC36" s="635"/>
      <c r="AD36" s="635"/>
    </row>
    <row r="37" spans="1:46" s="238" customFormat="1" x14ac:dyDescent="0.35">
      <c r="A37"/>
      <c r="B37" s="105" t="s">
        <v>96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46" s="238" customFormat="1" x14ac:dyDescent="0.35">
      <c r="A38"/>
      <c r="B38" s="584" t="s">
        <v>540</v>
      </c>
      <c r="C38" s="585"/>
      <c r="D38" s="585">
        <v>-300887.8460907822</v>
      </c>
      <c r="E38" s="585">
        <v>-407432</v>
      </c>
      <c r="F38" s="585">
        <v>-139756.08625999998</v>
      </c>
      <c r="G38" s="585">
        <v>-309891</v>
      </c>
      <c r="H38" s="585">
        <v>-495256.94828003092</v>
      </c>
      <c r="I38" s="585">
        <v>-662567</v>
      </c>
      <c r="J38" s="585">
        <v>-135803</v>
      </c>
      <c r="K38" s="585">
        <v>-244010</v>
      </c>
      <c r="L38" s="585">
        <v>-396895</v>
      </c>
      <c r="M38" s="585">
        <v>-508662</v>
      </c>
      <c r="N38" s="585">
        <v>-175047</v>
      </c>
      <c r="O38" s="585">
        <v>-318268</v>
      </c>
      <c r="P38" s="585">
        <v>-438319</v>
      </c>
      <c r="Q38" s="585">
        <v>-588094</v>
      </c>
      <c r="R38" s="585">
        <v>-118436</v>
      </c>
      <c r="S38" s="585">
        <v>-235168</v>
      </c>
      <c r="T38" s="585">
        <v>-367906</v>
      </c>
      <c r="U38" s="585">
        <v>-511090</v>
      </c>
      <c r="V38" s="585">
        <v>-511100</v>
      </c>
      <c r="W38" s="585">
        <v>-192829</v>
      </c>
      <c r="X38" s="585">
        <v>-344900</v>
      </c>
      <c r="Y38" s="585">
        <v>-509481</v>
      </c>
      <c r="Z38" s="585">
        <v>-719700</v>
      </c>
      <c r="AA38" s="585">
        <v>-288900</v>
      </c>
      <c r="AB38" s="585">
        <v>-522700.00000000006</v>
      </c>
      <c r="AC38" s="585">
        <v>-816600</v>
      </c>
      <c r="AD38" s="585">
        <v>-1045800</v>
      </c>
      <c r="AE38" s="585">
        <v>-249500</v>
      </c>
      <c r="AF38" s="585">
        <v>-379900</v>
      </c>
      <c r="AG38" s="585">
        <v>-498100</v>
      </c>
      <c r="AH38" s="585">
        <v>-719000</v>
      </c>
      <c r="AI38" s="585">
        <v>-179400</v>
      </c>
      <c r="AJ38" s="585">
        <v>-367500</v>
      </c>
      <c r="AK38" s="585">
        <v>-619600</v>
      </c>
      <c r="AL38" s="585">
        <v>-808500</v>
      </c>
      <c r="AM38" s="585">
        <v>-258100</v>
      </c>
      <c r="AN38" s="585">
        <v>-467800</v>
      </c>
      <c r="AO38" s="585">
        <v>-664200</v>
      </c>
      <c r="AP38" s="585">
        <v>-856900</v>
      </c>
      <c r="AQ38" s="585">
        <v>-255800</v>
      </c>
      <c r="AR38" s="585">
        <v>-596000</v>
      </c>
      <c r="AS38" s="585">
        <v>-910200</v>
      </c>
      <c r="AT38" s="585">
        <v>-1359000</v>
      </c>
    </row>
    <row r="39" spans="1:46" s="238" customFormat="1" x14ac:dyDescent="0.35">
      <c r="A39"/>
      <c r="B39" s="584" t="s">
        <v>541</v>
      </c>
      <c r="C39" s="585"/>
      <c r="D39" s="585">
        <v>2104.5543900000002</v>
      </c>
      <c r="E39" s="585">
        <v>20711</v>
      </c>
      <c r="F39" s="585">
        <v>357.88855000000001</v>
      </c>
      <c r="G39" s="585">
        <v>839</v>
      </c>
      <c r="H39" s="585">
        <v>1020.2592900000053</v>
      </c>
      <c r="I39" s="585">
        <v>17902</v>
      </c>
      <c r="J39" s="585">
        <v>95</v>
      </c>
      <c r="K39" s="585">
        <v>162</v>
      </c>
      <c r="L39" s="585">
        <v>2808</v>
      </c>
      <c r="M39" s="585">
        <v>7506</v>
      </c>
      <c r="N39" s="585">
        <v>4117</v>
      </c>
      <c r="O39" s="585">
        <v>7174</v>
      </c>
      <c r="P39" s="585">
        <v>8235</v>
      </c>
      <c r="Q39" s="585">
        <v>13927</v>
      </c>
      <c r="R39" s="585">
        <v>7854</v>
      </c>
      <c r="S39" s="585">
        <v>8154</v>
      </c>
      <c r="T39" s="585">
        <v>8475</v>
      </c>
      <c r="U39" s="585">
        <v>9065</v>
      </c>
      <c r="V39" s="585">
        <v>9100</v>
      </c>
      <c r="W39" s="585">
        <v>1120</v>
      </c>
      <c r="X39" s="585">
        <v>1779</v>
      </c>
      <c r="Y39" s="585">
        <v>23017</v>
      </c>
      <c r="Z39" s="585">
        <v>25100</v>
      </c>
      <c r="AA39" s="585">
        <v>3500</v>
      </c>
      <c r="AB39" s="585">
        <v>12500</v>
      </c>
      <c r="AC39" s="585">
        <v>15000</v>
      </c>
      <c r="AD39" s="585">
        <v>18300</v>
      </c>
      <c r="AE39" s="585">
        <v>5200</v>
      </c>
      <c r="AF39" s="585">
        <v>27000</v>
      </c>
      <c r="AG39" s="585">
        <v>35900</v>
      </c>
      <c r="AH39" s="585">
        <v>60300</v>
      </c>
      <c r="AI39" s="585">
        <v>17200</v>
      </c>
      <c r="AJ39" s="585">
        <v>21400</v>
      </c>
      <c r="AK39" s="585">
        <v>51700</v>
      </c>
      <c r="AL39" s="585">
        <v>158400</v>
      </c>
      <c r="AM39" s="585">
        <v>27200</v>
      </c>
      <c r="AN39" s="585">
        <v>33600</v>
      </c>
      <c r="AO39" s="585">
        <v>64200</v>
      </c>
      <c r="AP39" s="585">
        <v>75900</v>
      </c>
      <c r="AQ39" s="585">
        <v>1900</v>
      </c>
      <c r="AR39" s="585">
        <v>2500</v>
      </c>
      <c r="AS39" s="585">
        <v>171400</v>
      </c>
      <c r="AT39" s="585">
        <v>357000</v>
      </c>
    </row>
    <row r="40" spans="1:46" s="238" customFormat="1" outlineLevel="1" x14ac:dyDescent="0.35">
      <c r="A40"/>
      <c r="B40" s="249" t="s">
        <v>263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  <c r="AB40" s="240"/>
      <c r="AC40" s="240">
        <v>0</v>
      </c>
      <c r="AD40" s="240"/>
      <c r="AE40" s="240" t="s">
        <v>18</v>
      </c>
      <c r="AF40" s="240"/>
      <c r="AG40" s="240"/>
      <c r="AS40" s="999"/>
      <c r="AT40" s="999"/>
    </row>
    <row r="41" spans="1:46" s="238" customFormat="1" x14ac:dyDescent="0.35">
      <c r="A41"/>
      <c r="B41" s="584" t="s">
        <v>264</v>
      </c>
      <c r="C41" s="585"/>
      <c r="D41" s="585">
        <v>0</v>
      </c>
      <c r="E41" s="585">
        <v>9522</v>
      </c>
      <c r="F41" s="585">
        <v>0</v>
      </c>
      <c r="G41" s="585">
        <v>0</v>
      </c>
      <c r="H41" s="585">
        <v>0</v>
      </c>
      <c r="I41" s="585">
        <v>0</v>
      </c>
      <c r="J41" s="585">
        <v>2000</v>
      </c>
      <c r="K41" s="585">
        <v>2000</v>
      </c>
      <c r="L41" s="585">
        <v>2000</v>
      </c>
      <c r="M41" s="585">
        <v>2000</v>
      </c>
      <c r="N41" s="585">
        <v>0</v>
      </c>
      <c r="O41" s="585">
        <v>0</v>
      </c>
      <c r="P41" s="585">
        <v>0</v>
      </c>
      <c r="Q41" s="585">
        <v>0</v>
      </c>
      <c r="R41" s="585"/>
      <c r="S41" s="585">
        <v>0</v>
      </c>
      <c r="T41" s="585">
        <v>0</v>
      </c>
      <c r="U41" s="585"/>
      <c r="V41" s="585">
        <v>0</v>
      </c>
      <c r="W41" s="585"/>
      <c r="X41" s="585"/>
      <c r="Y41" s="585"/>
      <c r="Z41" s="585">
        <v>12200</v>
      </c>
      <c r="AA41" s="585">
        <v>0</v>
      </c>
      <c r="AB41" s="585"/>
      <c r="AC41" s="585">
        <v>0</v>
      </c>
      <c r="AD41" s="585" t="s">
        <v>18</v>
      </c>
      <c r="AE41" s="585" t="s">
        <v>18</v>
      </c>
      <c r="AF41" s="585" t="s">
        <v>18</v>
      </c>
      <c r="AG41" s="585" t="s">
        <v>18</v>
      </c>
      <c r="AH41" s="585" t="s">
        <v>18</v>
      </c>
      <c r="AI41" s="585" t="s">
        <v>18</v>
      </c>
      <c r="AJ41" s="585"/>
      <c r="AK41" s="585"/>
      <c r="AL41" s="585"/>
      <c r="AM41" s="585"/>
      <c r="AN41" s="585"/>
      <c r="AO41" s="585"/>
      <c r="AP41" s="585"/>
      <c r="AQ41" s="585"/>
      <c r="AR41" s="585"/>
      <c r="AS41" s="585"/>
      <c r="AT41" s="585"/>
    </row>
    <row r="42" spans="1:46" s="238" customFormat="1" outlineLevel="1" x14ac:dyDescent="0.35">
      <c r="A42"/>
      <c r="B42" s="249" t="s">
        <v>314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  <c r="AB42" s="240"/>
      <c r="AC42" s="240">
        <v>0</v>
      </c>
      <c r="AD42" s="240"/>
      <c r="AE42" s="240"/>
      <c r="AF42" s="240"/>
      <c r="AG42" s="240"/>
      <c r="AS42" s="999"/>
      <c r="AT42" s="999"/>
    </row>
    <row r="43" spans="1:46" s="238" customFormat="1" outlineLevel="1" x14ac:dyDescent="0.35">
      <c r="A43"/>
      <c r="B43" s="249" t="s">
        <v>97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  <c r="AB43" s="240"/>
      <c r="AC43" s="240">
        <v>0</v>
      </c>
      <c r="AD43" s="240"/>
      <c r="AE43" s="240"/>
      <c r="AF43" s="240"/>
      <c r="AG43" s="240"/>
      <c r="AS43" s="999"/>
      <c r="AT43" s="999"/>
    </row>
    <row r="44" spans="1:46" s="238" customFormat="1" outlineLevel="1" x14ac:dyDescent="0.35">
      <c r="A44"/>
      <c r="B44" s="249" t="s">
        <v>98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  <c r="AB44" s="240"/>
      <c r="AC44" s="695">
        <v>1000</v>
      </c>
      <c r="AD44" s="695"/>
      <c r="AE44" s="695"/>
      <c r="AF44" s="695"/>
      <c r="AG44" s="695"/>
      <c r="AS44" s="999"/>
      <c r="AT44" s="999"/>
    </row>
    <row r="45" spans="1:46" s="238" customFormat="1" outlineLevel="1" x14ac:dyDescent="0.35">
      <c r="A45"/>
      <c r="B45" s="249" t="s">
        <v>99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/>
      <c r="Z45" s="240">
        <v>7247</v>
      </c>
      <c r="AA45" s="240"/>
      <c r="AB45" s="240"/>
      <c r="AC45" s="694" t="s">
        <v>18</v>
      </c>
      <c r="AD45" s="694"/>
      <c r="AE45" s="694"/>
      <c r="AF45" s="694"/>
      <c r="AG45" s="694"/>
      <c r="AS45" s="999"/>
      <c r="AT45" s="999"/>
    </row>
    <row r="46" spans="1:46" s="238" customFormat="1" x14ac:dyDescent="0.35">
      <c r="A46"/>
      <c r="B46" s="584" t="s">
        <v>100</v>
      </c>
      <c r="C46" s="585"/>
      <c r="D46" s="585">
        <v>1134.1632500000001</v>
      </c>
      <c r="E46" s="585">
        <v>1501</v>
      </c>
      <c r="F46" s="585">
        <v>66.317750000000004</v>
      </c>
      <c r="G46" s="585">
        <v>269</v>
      </c>
      <c r="H46" s="585">
        <v>444.08772999999997</v>
      </c>
      <c r="I46" s="585">
        <v>1060</v>
      </c>
      <c r="J46" s="585">
        <v>0</v>
      </c>
      <c r="K46" s="585">
        <v>104</v>
      </c>
      <c r="L46" s="585">
        <v>1192</v>
      </c>
      <c r="M46" s="585">
        <v>2213</v>
      </c>
      <c r="N46" s="585">
        <v>0</v>
      </c>
      <c r="O46" s="585">
        <v>1130</v>
      </c>
      <c r="P46" s="585">
        <v>1768</v>
      </c>
      <c r="Q46" s="585">
        <v>3087</v>
      </c>
      <c r="R46" s="585">
        <v>600</v>
      </c>
      <c r="S46" s="585">
        <v>2724</v>
      </c>
      <c r="T46" s="585">
        <v>3174</v>
      </c>
      <c r="U46" s="585">
        <v>5187</v>
      </c>
      <c r="V46" s="585">
        <v>5200</v>
      </c>
      <c r="W46" s="585">
        <v>0</v>
      </c>
      <c r="X46" s="585">
        <v>0</v>
      </c>
      <c r="Y46" s="585">
        <v>1081</v>
      </c>
      <c r="Z46" s="585">
        <v>2400</v>
      </c>
      <c r="AA46" s="585">
        <v>100</v>
      </c>
      <c r="AB46" s="585">
        <v>400</v>
      </c>
      <c r="AC46" s="585">
        <v>2400</v>
      </c>
      <c r="AD46" s="585">
        <v>2400</v>
      </c>
      <c r="AE46" s="585"/>
      <c r="AF46" s="585" t="s">
        <v>18</v>
      </c>
      <c r="AG46" s="585">
        <v>400</v>
      </c>
      <c r="AH46" s="585">
        <v>400</v>
      </c>
      <c r="AI46" s="585"/>
      <c r="AJ46" s="585"/>
      <c r="AK46" s="585">
        <v>2900</v>
      </c>
      <c r="AL46" s="585">
        <v>2900</v>
      </c>
      <c r="AM46" s="585"/>
      <c r="AN46" s="585">
        <v>2500</v>
      </c>
      <c r="AO46" s="585">
        <v>4000</v>
      </c>
      <c r="AP46" s="585">
        <v>4400</v>
      </c>
      <c r="AQ46" s="585">
        <v>400</v>
      </c>
      <c r="AR46" s="585">
        <v>2800</v>
      </c>
      <c r="AS46" s="585">
        <v>7700</v>
      </c>
      <c r="AT46" s="585">
        <v>7700</v>
      </c>
    </row>
    <row r="47" spans="1:46" s="238" customFormat="1" outlineLevel="1" x14ac:dyDescent="0.35">
      <c r="A47"/>
      <c r="B47" s="249" t="s">
        <v>101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  <c r="AB47" s="240"/>
      <c r="AC47" s="240" t="s">
        <v>18</v>
      </c>
      <c r="AD47" s="240"/>
      <c r="AE47" s="240"/>
      <c r="AF47" s="240"/>
      <c r="AG47" s="240"/>
      <c r="AS47" s="999"/>
      <c r="AT47" s="999"/>
    </row>
    <row r="48" spans="1:46" s="238" customFormat="1" x14ac:dyDescent="0.35">
      <c r="A48"/>
      <c r="B48" s="584" t="s">
        <v>102</v>
      </c>
      <c r="C48" s="585"/>
      <c r="D48" s="585">
        <v>51558.973239999999</v>
      </c>
      <c r="E48" s="585">
        <v>51851</v>
      </c>
      <c r="F48" s="585">
        <v>41.123410000000007</v>
      </c>
      <c r="G48" s="585">
        <v>0</v>
      </c>
      <c r="H48" s="585">
        <v>0</v>
      </c>
      <c r="I48" s="585">
        <v>183</v>
      </c>
      <c r="J48" s="585">
        <v>0</v>
      </c>
      <c r="K48" s="585">
        <v>0</v>
      </c>
      <c r="L48" s="585">
        <v>90</v>
      </c>
      <c r="M48" s="585">
        <v>149</v>
      </c>
      <c r="N48" s="585">
        <v>125</v>
      </c>
      <c r="O48" s="585" t="s">
        <v>18</v>
      </c>
      <c r="P48" s="585">
        <v>0</v>
      </c>
      <c r="Q48" s="585">
        <v>0</v>
      </c>
      <c r="R48" s="585"/>
      <c r="S48" s="585">
        <v>0</v>
      </c>
      <c r="T48" s="585">
        <v>0</v>
      </c>
      <c r="U48" s="585"/>
      <c r="V48" s="585"/>
      <c r="W48" s="585">
        <v>251</v>
      </c>
      <c r="X48" s="585">
        <v>251</v>
      </c>
      <c r="Y48" s="585">
        <v>251</v>
      </c>
      <c r="Z48" s="585">
        <v>251</v>
      </c>
      <c r="AA48" s="585">
        <v>0</v>
      </c>
      <c r="AB48" s="585"/>
      <c r="AC48" s="585">
        <v>0</v>
      </c>
      <c r="AD48" s="585"/>
      <c r="AE48" s="585"/>
      <c r="AF48" s="585"/>
      <c r="AG48" s="585"/>
      <c r="AH48" s="585"/>
      <c r="AI48" s="585"/>
      <c r="AJ48" s="585"/>
      <c r="AK48" s="585"/>
      <c r="AL48" s="585"/>
      <c r="AM48" s="585"/>
      <c r="AN48" s="585"/>
      <c r="AO48" s="585"/>
      <c r="AP48" s="585"/>
      <c r="AQ48" s="585"/>
      <c r="AR48" s="585"/>
      <c r="AS48" s="585"/>
      <c r="AT48" s="585"/>
    </row>
    <row r="49" spans="1:46" s="238" customFormat="1" x14ac:dyDescent="0.35">
      <c r="A49"/>
      <c r="B49" s="584" t="s">
        <v>153</v>
      </c>
      <c r="C49" s="585"/>
      <c r="D49" s="585">
        <v>691</v>
      </c>
      <c r="E49" s="585">
        <v>3672</v>
      </c>
      <c r="F49" s="585">
        <v>94081</v>
      </c>
      <c r="G49" s="585">
        <v>398601</v>
      </c>
      <c r="H49" s="585">
        <v>297935</v>
      </c>
      <c r="I49" s="585">
        <v>302814</v>
      </c>
      <c r="J49" s="585">
        <v>195659</v>
      </c>
      <c r="K49" s="585">
        <v>299834</v>
      </c>
      <c r="L49" s="585">
        <v>299836</v>
      </c>
      <c r="M49" s="585">
        <v>299048</v>
      </c>
      <c r="N49" s="585"/>
      <c r="O49" s="585">
        <v>490</v>
      </c>
      <c r="P49" s="585">
        <v>1152</v>
      </c>
      <c r="Q49" s="585">
        <v>1259</v>
      </c>
      <c r="R49" s="585">
        <v>-250000</v>
      </c>
      <c r="S49" s="585">
        <v>-306000</v>
      </c>
      <c r="T49" s="585">
        <v>-257000</v>
      </c>
      <c r="U49" s="585">
        <v>-253000</v>
      </c>
      <c r="V49" s="585">
        <v>-253000</v>
      </c>
      <c r="W49" s="585">
        <v>-49000</v>
      </c>
      <c r="X49" s="585">
        <v>-149208</v>
      </c>
      <c r="Y49" s="585">
        <v>-149000</v>
      </c>
      <c r="Z49" s="585">
        <v>53000</v>
      </c>
      <c r="AA49" s="585">
        <v>200000</v>
      </c>
      <c r="AB49" s="585">
        <v>200000</v>
      </c>
      <c r="AC49" s="585">
        <v>200000</v>
      </c>
      <c r="AD49" s="585">
        <v>200000</v>
      </c>
      <c r="AE49" s="585"/>
      <c r="AF49" s="585"/>
      <c r="AG49" s="585"/>
      <c r="AH49" s="585" t="s">
        <v>18</v>
      </c>
      <c r="AI49" s="585"/>
      <c r="AJ49" s="585"/>
      <c r="AK49" s="585"/>
      <c r="AL49" s="585"/>
      <c r="AM49" s="585"/>
      <c r="AN49" s="585"/>
      <c r="AO49" s="585"/>
      <c r="AP49" s="585"/>
      <c r="AQ49" s="585"/>
      <c r="AR49" s="585"/>
      <c r="AS49" s="585"/>
      <c r="AT49" s="585"/>
    </row>
    <row r="50" spans="1:46" s="238" customFormat="1" outlineLevel="1" x14ac:dyDescent="0.35">
      <c r="A50"/>
      <c r="B50" s="249" t="s">
        <v>265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  <c r="AB50" s="240"/>
      <c r="AC50" s="240">
        <v>0</v>
      </c>
      <c r="AD50" s="240"/>
      <c r="AE50" s="240"/>
      <c r="AF50" s="240"/>
      <c r="AG50" s="240"/>
      <c r="AS50" s="999"/>
      <c r="AT50" s="999"/>
    </row>
    <row r="51" spans="1:46" s="238" customFormat="1" ht="24" customHeight="1" x14ac:dyDescent="0.35">
      <c r="A51"/>
      <c r="B51" s="584" t="s">
        <v>641</v>
      </c>
      <c r="C51" s="594"/>
      <c r="D51" s="595"/>
      <c r="E51" s="596">
        <f>SUM(E42:E45,E47:E48,E40,E50)</f>
        <v>604</v>
      </c>
      <c r="F51" s="596">
        <f t="shared" ref="F51:H51" si="17">SUM(F42:F45,F47:F48,F40,F50)</f>
        <v>-16240.596000000001</v>
      </c>
      <c r="G51" s="596">
        <f t="shared" si="17"/>
        <v>94680</v>
      </c>
      <c r="H51" s="596">
        <f t="shared" si="17"/>
        <v>93653.832751098016</v>
      </c>
      <c r="I51" s="596">
        <f>SUM(I42:I45,I47:I48,I40,I50)</f>
        <v>102048</v>
      </c>
      <c r="J51" s="596">
        <f>SUM(J42:J45,J47:J48,J40,J50)</f>
        <v>2390</v>
      </c>
      <c r="K51" s="596">
        <f>SUM(K42:K45,K47:K48,K40,K50)</f>
        <v>-321606</v>
      </c>
      <c r="L51" s="596">
        <f>3469+SUM(L42:L45,L47:L48,L40,L50)</f>
        <v>-317701</v>
      </c>
      <c r="M51" s="596">
        <f>3469+SUM(M42:M45,M47:M48,M40,M50)</f>
        <v>-317304</v>
      </c>
      <c r="N51" s="596">
        <f t="shared" ref="N51" si="18">SUM(N42:N45,N47:N48,N50,N40)</f>
        <v>441</v>
      </c>
      <c r="O51" s="596">
        <f t="shared" ref="O51" si="19">SUM(O42:O45,O47:O48,O50,O40)</f>
        <v>392</v>
      </c>
      <c r="P51" s="596">
        <f t="shared" ref="P51" si="20">SUM(P42:P45,P47:P48,P50,P40)</f>
        <v>424</v>
      </c>
      <c r="Q51" s="596">
        <f t="shared" ref="Q51" si="21">SUM(Q42:Q45,Q47:Q48,Q50,Q40)</f>
        <v>1254</v>
      </c>
      <c r="R51" s="596">
        <f t="shared" ref="R51" si="22">SUM(R42:R45,R47:R48,R50,R40)</f>
        <v>972</v>
      </c>
      <c r="S51" s="596">
        <f t="shared" ref="S51" si="23">SUM(S42:S45,S47:S48,S50,S40)</f>
        <v>3202</v>
      </c>
      <c r="T51" s="596">
        <f t="shared" ref="T51" si="24">SUM(T42:T45,T47:T48,T50,T40)</f>
        <v>6218</v>
      </c>
      <c r="U51" s="596">
        <f t="shared" ref="U51" si="25">SUM(U42:U45,U47:U48,U50,U40)</f>
        <v>9821</v>
      </c>
      <c r="V51" s="641">
        <v>9800</v>
      </c>
      <c r="W51" s="641">
        <f t="shared" ref="W51" si="26">SUM(W42:W45,W47:W48,W50,W40)</f>
        <v>2448</v>
      </c>
      <c r="X51" s="596">
        <f>SUM(X42:X45,X47:X48,X50,X40)</f>
        <v>10143</v>
      </c>
      <c r="Y51" s="641">
        <v>7200</v>
      </c>
      <c r="Z51" s="641">
        <v>15000</v>
      </c>
      <c r="AA51" s="641">
        <v>2600</v>
      </c>
      <c r="AB51" s="596">
        <v>4200</v>
      </c>
      <c r="AC51" s="596">
        <v>10200</v>
      </c>
      <c r="AD51" s="596">
        <v>10300</v>
      </c>
      <c r="AE51" s="596">
        <v>1600</v>
      </c>
      <c r="AF51" s="596">
        <v>1900</v>
      </c>
      <c r="AG51" s="596">
        <v>2600</v>
      </c>
      <c r="AH51" s="596">
        <v>3200</v>
      </c>
      <c r="AI51" s="596">
        <v>400</v>
      </c>
      <c r="AJ51" s="596">
        <v>1400</v>
      </c>
      <c r="AK51" s="596">
        <v>1300</v>
      </c>
      <c r="AL51" s="596">
        <v>1600</v>
      </c>
      <c r="AM51" s="596">
        <v>200</v>
      </c>
      <c r="AN51" s="596">
        <v>900</v>
      </c>
      <c r="AO51" s="596">
        <v>2500</v>
      </c>
      <c r="AP51" s="596">
        <v>3700</v>
      </c>
      <c r="AQ51" s="596">
        <v>1400</v>
      </c>
      <c r="AR51" s="596">
        <v>3100</v>
      </c>
      <c r="AS51" s="1000">
        <v>4900</v>
      </c>
      <c r="AT51" s="1000">
        <v>7200</v>
      </c>
    </row>
    <row r="52" spans="1:46" s="238" customFormat="1" x14ac:dyDescent="0.3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S52" s="999"/>
      <c r="AT52" s="999"/>
    </row>
    <row r="53" spans="1:46" s="238" customFormat="1" ht="35.25" customHeight="1" thickBot="1" x14ac:dyDescent="0.4">
      <c r="A53"/>
      <c r="B53" s="108" t="s">
        <v>731</v>
      </c>
      <c r="C53" s="114"/>
      <c r="D53" s="253">
        <v>-224587.90349078216</v>
      </c>
      <c r="E53" s="253">
        <f t="shared" ref="E53:T53" si="27">E38+E39+E41+E46+E49+E51</f>
        <v>-371422</v>
      </c>
      <c r="F53" s="253">
        <f t="shared" si="27"/>
        <v>-61491.475959999996</v>
      </c>
      <c r="G53" s="253">
        <f t="shared" si="27"/>
        <v>184498</v>
      </c>
      <c r="H53" s="253">
        <f t="shared" si="27"/>
        <v>-102203.76850893286</v>
      </c>
      <c r="I53" s="253">
        <f t="shared" si="27"/>
        <v>-238743</v>
      </c>
      <c r="J53" s="253">
        <f t="shared" si="27"/>
        <v>64341</v>
      </c>
      <c r="K53" s="253">
        <f t="shared" si="27"/>
        <v>-263516</v>
      </c>
      <c r="L53" s="253">
        <f t="shared" si="27"/>
        <v>-408760</v>
      </c>
      <c r="M53" s="253">
        <f t="shared" si="27"/>
        <v>-515199</v>
      </c>
      <c r="N53" s="253">
        <f t="shared" si="27"/>
        <v>-170489</v>
      </c>
      <c r="O53" s="253">
        <f t="shared" si="27"/>
        <v>-309082</v>
      </c>
      <c r="P53" s="253">
        <f t="shared" si="27"/>
        <v>-426740</v>
      </c>
      <c r="Q53" s="253">
        <f t="shared" si="27"/>
        <v>-568567</v>
      </c>
      <c r="R53" s="253">
        <f t="shared" si="27"/>
        <v>-359010</v>
      </c>
      <c r="S53" s="253">
        <f t="shared" si="27"/>
        <v>-527088</v>
      </c>
      <c r="T53" s="253">
        <f t="shared" si="27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8">W38+W39+W41+W46+W49+W51+W50+W40</f>
        <v>-238261</v>
      </c>
      <c r="X53" s="253">
        <f t="shared" si="28"/>
        <v>-482186</v>
      </c>
      <c r="Y53" s="253">
        <f>SUM(Y38:Y51)</f>
        <v>-621597</v>
      </c>
      <c r="Z53" s="253">
        <f t="shared" si="28"/>
        <v>-612000</v>
      </c>
      <c r="AA53" s="253">
        <f t="shared" si="28"/>
        <v>-82700</v>
      </c>
      <c r="AB53" s="253">
        <v>-305600</v>
      </c>
      <c r="AC53" s="253">
        <v>-588000</v>
      </c>
      <c r="AD53" s="253">
        <v>-814800</v>
      </c>
      <c r="AE53" s="253">
        <v>-242700</v>
      </c>
      <c r="AF53" s="253">
        <v>-351000</v>
      </c>
      <c r="AG53" s="253">
        <v>-459200</v>
      </c>
      <c r="AH53" s="253">
        <v>-655100</v>
      </c>
      <c r="AI53" s="253">
        <v>-161800</v>
      </c>
      <c r="AJ53" s="253">
        <v>-371700</v>
      </c>
      <c r="AK53" s="253">
        <v>-590700</v>
      </c>
      <c r="AL53" s="253">
        <v>-645600</v>
      </c>
      <c r="AM53" s="253">
        <v>-230700</v>
      </c>
      <c r="AN53" s="253">
        <f>SUM(AN38:AN51)</f>
        <v>-430800</v>
      </c>
      <c r="AO53" s="253">
        <f>SUM(AO38:AO51)</f>
        <v>-593500</v>
      </c>
      <c r="AP53" s="253">
        <f>SUM(AP38:AP51)</f>
        <v>-772900</v>
      </c>
      <c r="AQ53" s="253">
        <f>SUM(AQ38:AQ51)</f>
        <v>-252100</v>
      </c>
      <c r="AR53" s="253">
        <v>-587600</v>
      </c>
      <c r="AS53" s="1001">
        <v>-726200</v>
      </c>
      <c r="AT53" s="1001">
        <v>-987100</v>
      </c>
    </row>
    <row r="54" spans="1:46" s="246" customFormat="1" x14ac:dyDescent="0.3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S54" s="1002"/>
      <c r="AT54" s="1002"/>
    </row>
    <row r="55" spans="1:46" s="238" customFormat="1" x14ac:dyDescent="0.35">
      <c r="A55"/>
      <c r="B55" s="115" t="s">
        <v>103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S55" s="999"/>
      <c r="AT55" s="999"/>
    </row>
    <row r="56" spans="1:46" x14ac:dyDescent="0.3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S56" s="1003"/>
      <c r="AT56" s="1003"/>
    </row>
    <row r="57" spans="1:46" s="238" customFormat="1" x14ac:dyDescent="0.35">
      <c r="A57"/>
      <c r="B57" s="584" t="s">
        <v>732</v>
      </c>
      <c r="C57" s="585"/>
      <c r="D57" s="585">
        <v>-98493.456291330585</v>
      </c>
      <c r="E57" s="585">
        <v>-122552</v>
      </c>
      <c r="F57" s="585">
        <v>-32825.696920000002</v>
      </c>
      <c r="G57" s="585">
        <v>-62774</v>
      </c>
      <c r="H57" s="585">
        <v>-89426.121869999988</v>
      </c>
      <c r="I57" s="585">
        <v>-121581</v>
      </c>
      <c r="J57" s="585">
        <v>-52967</v>
      </c>
      <c r="K57" s="585">
        <v>-82416</v>
      </c>
      <c r="L57" s="585">
        <v>-108013</v>
      </c>
      <c r="M57" s="585">
        <v>-143111</v>
      </c>
      <c r="N57" s="585">
        <v>-20245</v>
      </c>
      <c r="O57" s="585">
        <v>-34336</v>
      </c>
      <c r="P57" s="585">
        <v>-48294</v>
      </c>
      <c r="Q57" s="585">
        <v>-67393</v>
      </c>
      <c r="R57" s="585">
        <v>-12610</v>
      </c>
      <c r="S57" s="585">
        <v>-36135</v>
      </c>
      <c r="T57" s="585">
        <v>-47484</v>
      </c>
      <c r="U57" s="585">
        <v>-59632</v>
      </c>
      <c r="V57" s="585">
        <v>-59600</v>
      </c>
      <c r="W57" s="585">
        <v>-12328</v>
      </c>
      <c r="X57" s="585">
        <v>-28372</v>
      </c>
      <c r="Y57" s="585">
        <v>-37111</v>
      </c>
      <c r="Z57" s="585">
        <v>-46700</v>
      </c>
      <c r="AA57" s="585">
        <v>-33700</v>
      </c>
      <c r="AB57" s="585">
        <v>-62800</v>
      </c>
      <c r="AC57" s="585">
        <v>-95900</v>
      </c>
      <c r="AD57" s="585">
        <v>-127300</v>
      </c>
      <c r="AE57" s="585">
        <v>-35800</v>
      </c>
      <c r="AF57" s="585">
        <v>-75300</v>
      </c>
      <c r="AG57" s="585">
        <v>-114000</v>
      </c>
      <c r="AH57" s="585">
        <v>-148500</v>
      </c>
      <c r="AI57" s="585">
        <v>-34900</v>
      </c>
      <c r="AJ57" s="585">
        <v>-66500</v>
      </c>
      <c r="AK57" s="585">
        <v>-95900</v>
      </c>
      <c r="AL57" s="585">
        <v>-128500</v>
      </c>
      <c r="AM57" s="585">
        <v>-42200</v>
      </c>
      <c r="AN57" s="585">
        <v>-68600</v>
      </c>
      <c r="AO57" s="585">
        <v>-103100</v>
      </c>
      <c r="AP57" s="585">
        <v>-140100</v>
      </c>
      <c r="AQ57" s="585">
        <v>-40300</v>
      </c>
      <c r="AR57" s="585">
        <v>-82600</v>
      </c>
      <c r="AS57" s="585">
        <v>-114400</v>
      </c>
      <c r="AT57" s="585">
        <v>-166500</v>
      </c>
    </row>
    <row r="58" spans="1:46" s="238" customFormat="1" outlineLevel="1" x14ac:dyDescent="0.35">
      <c r="A58"/>
      <c r="B58" s="136" t="s">
        <v>104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/>
      <c r="Z58" s="240">
        <v>-3392</v>
      </c>
      <c r="AA58" s="240"/>
      <c r="AB58" s="240"/>
      <c r="AC58" s="240">
        <v>0</v>
      </c>
      <c r="AD58" s="240"/>
      <c r="AE58" s="240"/>
      <c r="AF58" s="240"/>
      <c r="AG58" s="240"/>
      <c r="AS58" s="999"/>
      <c r="AT58" s="999"/>
    </row>
    <row r="59" spans="1:46" s="238" customFormat="1" x14ac:dyDescent="0.35">
      <c r="A59"/>
      <c r="B59" s="584" t="s">
        <v>105</v>
      </c>
      <c r="C59" s="597"/>
      <c r="D59" s="585">
        <v>31662.307680000024</v>
      </c>
      <c r="E59" s="585">
        <v>3862</v>
      </c>
      <c r="F59" s="585">
        <v>0</v>
      </c>
      <c r="G59" s="585">
        <v>0</v>
      </c>
      <c r="H59" s="585">
        <v>115402.82730000005</v>
      </c>
      <c r="I59" s="585">
        <v>179203</v>
      </c>
      <c r="J59" s="585">
        <v>89387</v>
      </c>
      <c r="K59" s="585">
        <v>345436</v>
      </c>
      <c r="L59" s="585">
        <v>398268</v>
      </c>
      <c r="M59" s="585">
        <v>424957</v>
      </c>
      <c r="N59" s="585">
        <v>199347</v>
      </c>
      <c r="O59" s="585">
        <v>275325</v>
      </c>
      <c r="P59" s="585">
        <v>468055</v>
      </c>
      <c r="Q59" s="585">
        <v>1004598</v>
      </c>
      <c r="R59" s="585">
        <v>80181</v>
      </c>
      <c r="S59" s="585">
        <v>50844</v>
      </c>
      <c r="T59" s="585">
        <v>50521</v>
      </c>
      <c r="U59" s="585">
        <v>366332</v>
      </c>
      <c r="V59" s="585">
        <v>366300</v>
      </c>
      <c r="W59" s="585">
        <v>0</v>
      </c>
      <c r="X59" s="585">
        <v>212</v>
      </c>
      <c r="Y59" s="585">
        <v>367</v>
      </c>
      <c r="Z59" s="585">
        <v>300</v>
      </c>
      <c r="AA59" s="585">
        <v>0</v>
      </c>
      <c r="AB59" s="585"/>
      <c r="AC59" s="585">
        <v>99300</v>
      </c>
      <c r="AD59" s="585">
        <v>549100</v>
      </c>
      <c r="AE59" s="585">
        <v>18200</v>
      </c>
      <c r="AF59" s="585">
        <v>285500</v>
      </c>
      <c r="AG59" s="585">
        <v>289300</v>
      </c>
      <c r="AH59" s="585">
        <v>285700</v>
      </c>
      <c r="AI59" s="585">
        <v>24300</v>
      </c>
      <c r="AJ59" s="585">
        <v>189400</v>
      </c>
      <c r="AK59" s="585">
        <v>418000</v>
      </c>
      <c r="AL59" s="585">
        <v>323900</v>
      </c>
      <c r="AM59" s="585">
        <v>163500</v>
      </c>
      <c r="AN59" s="585">
        <v>169500</v>
      </c>
      <c r="AO59" s="585">
        <v>211200</v>
      </c>
      <c r="AP59" s="585">
        <v>141400</v>
      </c>
      <c r="AQ59" s="585">
        <v>158700</v>
      </c>
      <c r="AR59" s="585">
        <v>198100</v>
      </c>
      <c r="AS59" s="585">
        <v>149400</v>
      </c>
      <c r="AT59" s="585">
        <v>392200</v>
      </c>
    </row>
    <row r="60" spans="1:46" s="257" customFormat="1" x14ac:dyDescent="0.35">
      <c r="A60"/>
      <c r="B60" s="584" t="s">
        <v>106</v>
      </c>
      <c r="C60" s="597"/>
      <c r="D60" s="585">
        <v>-91162.225640000004</v>
      </c>
      <c r="E60" s="585">
        <v>-98400</v>
      </c>
      <c r="F60" s="585">
        <v>-24488.899669999999</v>
      </c>
      <c r="G60" s="585">
        <v>-40762</v>
      </c>
      <c r="H60" s="585">
        <v>-57191.481340000006</v>
      </c>
      <c r="I60" s="585">
        <v>-73777</v>
      </c>
      <c r="J60" s="585">
        <v>-20679</v>
      </c>
      <c r="K60" s="585">
        <v>-45150</v>
      </c>
      <c r="L60" s="585">
        <v>-81047</v>
      </c>
      <c r="M60" s="585">
        <v>-137336</v>
      </c>
      <c r="N60" s="585">
        <v>-28823</v>
      </c>
      <c r="O60" s="585">
        <v>-64951</v>
      </c>
      <c r="P60" s="585">
        <v>-218874</v>
      </c>
      <c r="Q60" s="585">
        <v>-257855</v>
      </c>
      <c r="R60" s="585">
        <v>-94422</v>
      </c>
      <c r="S60" s="585">
        <v>-146208</v>
      </c>
      <c r="T60" s="585">
        <v>-194074</v>
      </c>
      <c r="U60" s="585">
        <v>-255210</v>
      </c>
      <c r="V60" s="585">
        <v>-255200</v>
      </c>
      <c r="W60" s="585">
        <v>-60921</v>
      </c>
      <c r="X60" s="585">
        <v>-121289</v>
      </c>
      <c r="Y60" s="585">
        <v>-181652</v>
      </c>
      <c r="Z60" s="585">
        <v>-248600</v>
      </c>
      <c r="AA60" s="585">
        <v>-61600</v>
      </c>
      <c r="AB60" s="585">
        <v>-122800</v>
      </c>
      <c r="AC60" s="585">
        <v>-186100</v>
      </c>
      <c r="AD60" s="585">
        <v>-248300</v>
      </c>
      <c r="AE60" s="585">
        <v>-77600</v>
      </c>
      <c r="AF60" s="585">
        <v>-182100</v>
      </c>
      <c r="AG60" s="585">
        <v>-241400</v>
      </c>
      <c r="AH60" s="585">
        <v>-301200</v>
      </c>
      <c r="AI60" s="585">
        <v>-72800</v>
      </c>
      <c r="AJ60" s="585">
        <v>-145100</v>
      </c>
      <c r="AK60" s="585">
        <v>-219000</v>
      </c>
      <c r="AL60" s="585">
        <v>-348600</v>
      </c>
      <c r="AM60" s="585">
        <v>-77500</v>
      </c>
      <c r="AN60" s="585">
        <v>-154600</v>
      </c>
      <c r="AO60" s="585">
        <v>-231800</v>
      </c>
      <c r="AP60" s="585">
        <v>-309000</v>
      </c>
      <c r="AQ60" s="585">
        <v>-77300</v>
      </c>
      <c r="AR60" s="585">
        <v>-153300</v>
      </c>
      <c r="AS60" s="585">
        <v>-270400</v>
      </c>
      <c r="AT60" s="585">
        <v>-360000</v>
      </c>
    </row>
    <row r="61" spans="1:46" s="238" customFormat="1" outlineLevel="1" x14ac:dyDescent="0.35">
      <c r="A61"/>
      <c r="B61" s="136" t="s">
        <v>107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/>
      <c r="Z61" s="240">
        <v>-19878</v>
      </c>
      <c r="AA61" s="240"/>
      <c r="AB61" s="240"/>
      <c r="AC61" s="240">
        <v>0</v>
      </c>
      <c r="AD61" s="240"/>
      <c r="AE61" s="240"/>
      <c r="AF61" s="240"/>
      <c r="AG61" s="240"/>
      <c r="AS61" s="999"/>
      <c r="AT61" s="999"/>
    </row>
    <row r="62" spans="1:46" s="238" customFormat="1" x14ac:dyDescent="0.35">
      <c r="A62"/>
      <c r="B62" s="584" t="s">
        <v>733</v>
      </c>
      <c r="C62" s="598"/>
      <c r="D62" s="585"/>
      <c r="E62" s="585">
        <f t="shared" ref="E62:T62" si="29">E61+E58</f>
        <v>-25721</v>
      </c>
      <c r="F62" s="585">
        <f t="shared" si="29"/>
        <v>-4980.1712900000002</v>
      </c>
      <c r="G62" s="585">
        <f t="shared" si="29"/>
        <v>-9682</v>
      </c>
      <c r="H62" s="585">
        <f t="shared" si="29"/>
        <v>-13835.9964</v>
      </c>
      <c r="I62" s="585">
        <f t="shared" si="29"/>
        <v>-18619</v>
      </c>
      <c r="J62" s="585">
        <f t="shared" si="29"/>
        <v>-4351</v>
      </c>
      <c r="K62" s="585">
        <f t="shared" si="29"/>
        <v>-9230</v>
      </c>
      <c r="L62" s="585">
        <f t="shared" si="29"/>
        <v>-17824</v>
      </c>
      <c r="M62" s="585">
        <f t="shared" si="29"/>
        <v>-24010</v>
      </c>
      <c r="N62" s="585">
        <f t="shared" si="29"/>
        <v>-6304</v>
      </c>
      <c r="O62" s="585">
        <f t="shared" si="29"/>
        <v>-12639</v>
      </c>
      <c r="P62" s="585">
        <f t="shared" si="29"/>
        <v>-19395</v>
      </c>
      <c r="Q62" s="585">
        <f t="shared" si="29"/>
        <v>-25309</v>
      </c>
      <c r="R62" s="585">
        <f t="shared" si="29"/>
        <v>-9036</v>
      </c>
      <c r="S62" s="585">
        <f t="shared" si="29"/>
        <v>-17861</v>
      </c>
      <c r="T62" s="585">
        <f t="shared" si="29"/>
        <v>-26273</v>
      </c>
      <c r="U62" s="585">
        <f>U61+U58</f>
        <v>-34148</v>
      </c>
      <c r="V62" s="585">
        <v>-34200</v>
      </c>
      <c r="W62" s="585">
        <f t="shared" ref="W62:X62" si="30">W61+W58</f>
        <v>-8255</v>
      </c>
      <c r="X62" s="585">
        <f t="shared" si="30"/>
        <v>-15729</v>
      </c>
      <c r="Y62" s="585">
        <v>-23300</v>
      </c>
      <c r="Z62" s="585">
        <v>-31400</v>
      </c>
      <c r="AA62" s="585">
        <v>-13200</v>
      </c>
      <c r="AB62" s="585">
        <v>-26600</v>
      </c>
      <c r="AC62" s="585">
        <v>-40000</v>
      </c>
      <c r="AD62" s="585">
        <v>-53200</v>
      </c>
      <c r="AE62" s="585">
        <v>-14900</v>
      </c>
      <c r="AF62" s="585">
        <v>-30600</v>
      </c>
      <c r="AG62" s="585">
        <v>-42700</v>
      </c>
      <c r="AH62" s="585">
        <v>-53000</v>
      </c>
      <c r="AI62" s="585">
        <v>-12000</v>
      </c>
      <c r="AJ62" s="585">
        <v>-24700</v>
      </c>
      <c r="AK62" s="585">
        <v>-35400</v>
      </c>
      <c r="AL62" s="585">
        <v>-42400</v>
      </c>
      <c r="AM62" s="585">
        <v>-18900</v>
      </c>
      <c r="AN62" s="585">
        <v>-39000</v>
      </c>
      <c r="AO62" s="585">
        <v>-71800</v>
      </c>
      <c r="AP62" s="585">
        <v>-104600</v>
      </c>
      <c r="AQ62" s="585">
        <v>-37100</v>
      </c>
      <c r="AR62" s="585">
        <v>-72100</v>
      </c>
      <c r="AS62" s="585">
        <v>-108500</v>
      </c>
      <c r="AT62" s="585">
        <v>-149400</v>
      </c>
    </row>
    <row r="63" spans="1:46" s="238" customFormat="1" collapsed="1" x14ac:dyDescent="0.35">
      <c r="A63"/>
      <c r="B63" s="584" t="s">
        <v>108</v>
      </c>
      <c r="C63" s="598"/>
      <c r="D63" s="585">
        <v>0</v>
      </c>
      <c r="E63" s="585">
        <v>944</v>
      </c>
      <c r="F63" s="585">
        <v>6149.1858600000005</v>
      </c>
      <c r="G63" s="585">
        <v>11390</v>
      </c>
      <c r="H63" s="585">
        <v>17825.740709999998</v>
      </c>
      <c r="I63" s="585">
        <v>24790</v>
      </c>
      <c r="J63" s="585" t="s">
        <v>18</v>
      </c>
      <c r="K63" s="585">
        <v>0</v>
      </c>
      <c r="L63" s="585">
        <v>2833</v>
      </c>
      <c r="M63" s="585">
        <v>6598</v>
      </c>
      <c r="N63" s="585">
        <v>1627</v>
      </c>
      <c r="O63" s="585">
        <v>5407</v>
      </c>
      <c r="P63" s="585">
        <v>5407</v>
      </c>
      <c r="Q63" s="585">
        <v>13803</v>
      </c>
      <c r="R63" s="585">
        <v>0</v>
      </c>
      <c r="S63" s="585" t="s">
        <v>18</v>
      </c>
      <c r="T63" s="585" t="s">
        <v>18</v>
      </c>
      <c r="U63" s="585">
        <v>225</v>
      </c>
      <c r="V63" s="585"/>
      <c r="W63" s="585">
        <v>1000</v>
      </c>
      <c r="X63" s="585">
        <v>1000</v>
      </c>
      <c r="Y63" s="585">
        <v>3040</v>
      </c>
      <c r="Z63" s="585">
        <v>3040</v>
      </c>
      <c r="AA63" s="585">
        <v>37100</v>
      </c>
      <c r="AB63" s="585">
        <v>45500</v>
      </c>
      <c r="AC63" s="585">
        <v>57500</v>
      </c>
      <c r="AD63" s="585">
        <v>63200</v>
      </c>
      <c r="AE63" s="585">
        <v>12700</v>
      </c>
      <c r="AF63" s="585">
        <v>14000</v>
      </c>
      <c r="AG63" s="585">
        <v>17400</v>
      </c>
      <c r="AH63" s="585">
        <v>74700</v>
      </c>
      <c r="AI63" s="585">
        <v>17900</v>
      </c>
      <c r="AJ63" s="585">
        <v>32000</v>
      </c>
      <c r="AK63" s="585">
        <v>38400</v>
      </c>
      <c r="AL63" s="585">
        <v>93300</v>
      </c>
      <c r="AM63" s="585">
        <v>25100</v>
      </c>
      <c r="AN63" s="585">
        <v>63000</v>
      </c>
      <c r="AO63" s="585">
        <v>88100</v>
      </c>
      <c r="AP63" s="585">
        <v>96100</v>
      </c>
      <c r="AQ63" s="585">
        <v>0</v>
      </c>
      <c r="AR63" s="585" t="s">
        <v>18</v>
      </c>
      <c r="AS63" s="585">
        <v>4700</v>
      </c>
      <c r="AT63" s="585">
        <v>139000</v>
      </c>
    </row>
    <row r="64" spans="1:46" s="238" customFormat="1" x14ac:dyDescent="0.35">
      <c r="A64"/>
      <c r="B64" s="584" t="s">
        <v>655</v>
      </c>
      <c r="C64" s="598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>
        <v>1500</v>
      </c>
      <c r="AG64" s="585">
        <v>1500</v>
      </c>
      <c r="AH64" s="585" t="s">
        <v>18</v>
      </c>
      <c r="AI64" s="585"/>
      <c r="AJ64" s="585"/>
      <c r="AK64" s="585"/>
      <c r="AL64" s="585"/>
      <c r="AM64" s="585">
        <v>0</v>
      </c>
      <c r="AN64" s="585"/>
      <c r="AO64" s="585"/>
      <c r="AP64" s="585"/>
      <c r="AQ64" s="585"/>
      <c r="AR64" s="585"/>
      <c r="AS64" s="585">
        <v>13000</v>
      </c>
      <c r="AT64" s="585">
        <v>13000</v>
      </c>
    </row>
    <row r="65" spans="1:46" s="238" customFormat="1" outlineLevel="1" x14ac:dyDescent="0.35">
      <c r="A65"/>
      <c r="B65" s="136" t="s">
        <v>109</v>
      </c>
      <c r="C65" s="116"/>
      <c r="D65" s="240">
        <v>0</v>
      </c>
      <c r="E65" s="240">
        <v>0</v>
      </c>
      <c r="F65" s="240">
        <v>0</v>
      </c>
      <c r="G65" s="240">
        <v>-137496</v>
      </c>
      <c r="H65" s="240">
        <v>-137495.83515</v>
      </c>
      <c r="I65" s="240">
        <v>-137496</v>
      </c>
      <c r="J65" s="240"/>
      <c r="K65" s="240">
        <v>-110176</v>
      </c>
      <c r="L65" s="240">
        <v>-110176</v>
      </c>
      <c r="M65" s="144">
        <v>-110176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>
        <v>-67200</v>
      </c>
      <c r="AD65" s="144">
        <v>-67200</v>
      </c>
      <c r="AE65" s="144"/>
      <c r="AF65" s="144"/>
      <c r="AG65" s="144"/>
      <c r="AS65" s="999"/>
      <c r="AT65" s="999"/>
    </row>
    <row r="66" spans="1:46" s="238" customFormat="1" outlineLevel="1" x14ac:dyDescent="0.35">
      <c r="A66"/>
      <c r="B66" s="136" t="s">
        <v>110</v>
      </c>
      <c r="C66" s="116"/>
      <c r="D66" s="240">
        <v>-1111</v>
      </c>
      <c r="E66" s="240">
        <v>-1111</v>
      </c>
      <c r="F66" s="240">
        <v>0</v>
      </c>
      <c r="G66" s="240">
        <v>0</v>
      </c>
      <c r="H66" s="240">
        <v>0</v>
      </c>
      <c r="I66" s="240">
        <v>0</v>
      </c>
      <c r="J66" s="240"/>
      <c r="K66" s="240">
        <v>0</v>
      </c>
      <c r="L66" s="240">
        <v>0</v>
      </c>
      <c r="M66" s="144">
        <v>-40000</v>
      </c>
      <c r="N66" s="144"/>
      <c r="O66" s="144" t="s">
        <v>18</v>
      </c>
      <c r="P66" s="144" t="s">
        <v>18</v>
      </c>
      <c r="Q66" s="144" t="s">
        <v>18</v>
      </c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>
        <v>0</v>
      </c>
      <c r="AD66" s="144"/>
      <c r="AE66" s="144"/>
      <c r="AF66" s="144"/>
      <c r="AG66" s="144"/>
      <c r="AS66" s="999"/>
      <c r="AT66" s="999"/>
    </row>
    <row r="67" spans="1:46" s="238" customFormat="1" outlineLevel="1" x14ac:dyDescent="0.35">
      <c r="A67"/>
      <c r="B67" s="136" t="s">
        <v>179</v>
      </c>
      <c r="C67" s="116"/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144">
        <v>-40000</v>
      </c>
      <c r="K67" s="240">
        <v>-40000</v>
      </c>
      <c r="L67" s="240">
        <v>-40000</v>
      </c>
      <c r="M67" s="144"/>
      <c r="N67" s="144"/>
      <c r="O67" s="144" t="s">
        <v>18</v>
      </c>
      <c r="P67" s="144" t="s">
        <v>18</v>
      </c>
      <c r="Q67" s="144"/>
      <c r="R67" s="144"/>
      <c r="S67" s="144"/>
      <c r="T67" s="144"/>
      <c r="U67" s="144">
        <v>-114744</v>
      </c>
      <c r="V67" s="144"/>
      <c r="W67" s="144">
        <v>0</v>
      </c>
      <c r="X67" s="144">
        <v>0</v>
      </c>
      <c r="Y67" s="144">
        <v>0</v>
      </c>
      <c r="Z67" s="144">
        <v>0</v>
      </c>
      <c r="AA67" s="144"/>
      <c r="AB67" s="144"/>
      <c r="AC67" s="144">
        <v>0</v>
      </c>
      <c r="AD67" s="144"/>
      <c r="AE67" s="144"/>
      <c r="AF67" s="144"/>
      <c r="AG67" s="144"/>
      <c r="AS67" s="999"/>
      <c r="AT67" s="999"/>
    </row>
    <row r="68" spans="1:46" s="238" customFormat="1" outlineLevel="1" x14ac:dyDescent="0.35">
      <c r="A68"/>
      <c r="B68" s="136" t="s">
        <v>111</v>
      </c>
      <c r="C68" s="116"/>
      <c r="D68" s="240">
        <v>-7675.0625</v>
      </c>
      <c r="E68" s="240">
        <v>-10112</v>
      </c>
      <c r="F68" s="240">
        <v>-2170</v>
      </c>
      <c r="G68" s="240">
        <v>-4693</v>
      </c>
      <c r="H68" s="240">
        <v>-6539.208300000003</v>
      </c>
      <c r="I68" s="240">
        <v>-8231</v>
      </c>
      <c r="J68" s="240">
        <v>-1536</v>
      </c>
      <c r="K68" s="240">
        <v>-3916</v>
      </c>
      <c r="L68" s="240">
        <v>-5324</v>
      </c>
      <c r="M68" s="240">
        <v>-6369</v>
      </c>
      <c r="N68" s="240">
        <v>-968</v>
      </c>
      <c r="O68" s="240">
        <v>-2138</v>
      </c>
      <c r="P68" s="240">
        <v>-3173</v>
      </c>
      <c r="Q68" s="240">
        <v>-3984</v>
      </c>
      <c r="R68" s="240">
        <v>-313</v>
      </c>
      <c r="S68" s="240">
        <v>-1896</v>
      </c>
      <c r="T68" s="240">
        <v>-2106</v>
      </c>
      <c r="U68" s="240">
        <v>-2251</v>
      </c>
      <c r="V68" s="240"/>
      <c r="W68" s="240">
        <v>-99</v>
      </c>
      <c r="X68" s="240">
        <v>-1595</v>
      </c>
      <c r="Z68" s="240">
        <v>-1601</v>
      </c>
      <c r="AA68" s="240"/>
      <c r="AB68" s="240"/>
      <c r="AC68" s="240">
        <v>0</v>
      </c>
      <c r="AD68" s="240"/>
      <c r="AE68" s="240"/>
      <c r="AF68" s="240"/>
      <c r="AG68" s="240"/>
      <c r="AS68" s="999"/>
      <c r="AT68" s="999"/>
    </row>
    <row r="69" spans="1:46" s="238" customFormat="1" x14ac:dyDescent="0.35">
      <c r="A69"/>
      <c r="B69" s="584" t="s">
        <v>111</v>
      </c>
      <c r="C69" s="598"/>
      <c r="D69" s="585"/>
      <c r="E69" s="585">
        <f t="shared" ref="E69:T69" si="31">SUM(E63:E68)</f>
        <v>-10279</v>
      </c>
      <c r="F69" s="585">
        <f t="shared" si="31"/>
        <v>3979.1858600000005</v>
      </c>
      <c r="G69" s="585">
        <f t="shared" si="31"/>
        <v>-130799</v>
      </c>
      <c r="H69" s="585">
        <f t="shared" si="31"/>
        <v>-126209.30274</v>
      </c>
      <c r="I69" s="585">
        <f t="shared" si="31"/>
        <v>-120937</v>
      </c>
      <c r="J69" s="585">
        <f t="shared" si="31"/>
        <v>-41536</v>
      </c>
      <c r="K69" s="585">
        <f t="shared" si="31"/>
        <v>-154092</v>
      </c>
      <c r="L69" s="585">
        <f t="shared" si="31"/>
        <v>-152667</v>
      </c>
      <c r="M69" s="585">
        <f t="shared" si="31"/>
        <v>-149947</v>
      </c>
      <c r="N69" s="585">
        <f t="shared" si="31"/>
        <v>659</v>
      </c>
      <c r="O69" s="585">
        <f t="shared" si="31"/>
        <v>3269</v>
      </c>
      <c r="P69" s="585">
        <f t="shared" si="31"/>
        <v>2234</v>
      </c>
      <c r="Q69" s="585">
        <f t="shared" si="31"/>
        <v>9819</v>
      </c>
      <c r="R69" s="585">
        <f t="shared" si="31"/>
        <v>-313</v>
      </c>
      <c r="S69" s="585">
        <f t="shared" si="31"/>
        <v>-1896</v>
      </c>
      <c r="T69" s="585">
        <f t="shared" si="31"/>
        <v>-2106</v>
      </c>
      <c r="U69" s="585">
        <f>SUM(U63:U68)</f>
        <v>-116770</v>
      </c>
      <c r="V69" s="585">
        <v>-116700</v>
      </c>
      <c r="W69" s="585">
        <f t="shared" ref="W69:X69" si="32">SUM(W63:W68)</f>
        <v>901</v>
      </c>
      <c r="X69" s="585">
        <f t="shared" si="32"/>
        <v>-595</v>
      </c>
      <c r="Y69" s="585">
        <v>-1601</v>
      </c>
      <c r="Z69" s="585">
        <v>3500</v>
      </c>
      <c r="AA69" s="585">
        <v>-400</v>
      </c>
      <c r="AB69" s="585">
        <v>-3300</v>
      </c>
      <c r="AC69" s="585">
        <v>-3900</v>
      </c>
      <c r="AD69" s="585">
        <v>-4900</v>
      </c>
      <c r="AE69" s="585">
        <v>-800</v>
      </c>
      <c r="AF69" s="585">
        <v>-3100</v>
      </c>
      <c r="AG69" s="585">
        <v>-3900</v>
      </c>
      <c r="AH69" s="585">
        <v>-3600</v>
      </c>
      <c r="AI69" s="585">
        <v>-1000</v>
      </c>
      <c r="AJ69" s="585">
        <v>-1800</v>
      </c>
      <c r="AK69" s="585">
        <v>-2600</v>
      </c>
      <c r="AL69" s="585">
        <v>-4100</v>
      </c>
      <c r="AM69" s="585">
        <v>-900</v>
      </c>
      <c r="AN69" s="585">
        <v>-2000</v>
      </c>
      <c r="AO69" s="585">
        <v>-2800</v>
      </c>
      <c r="AP69" s="585">
        <v>-3300</v>
      </c>
      <c r="AQ69" s="585">
        <v>-800</v>
      </c>
      <c r="AR69" s="585">
        <v>-1200</v>
      </c>
      <c r="AS69" s="585">
        <v>-1400</v>
      </c>
      <c r="AT69" s="585">
        <v>-1700</v>
      </c>
    </row>
    <row r="70" spans="1:46" x14ac:dyDescent="0.35">
      <c r="X70" s="636"/>
      <c r="AB70" s="636"/>
      <c r="AC70" s="636">
        <v>0</v>
      </c>
      <c r="AD70" s="636"/>
      <c r="AE70" s="636"/>
      <c r="AF70" s="636"/>
      <c r="AG70" s="636"/>
      <c r="AS70" s="1003"/>
      <c r="AT70" s="1003"/>
    </row>
    <row r="71" spans="1:46" s="238" customFormat="1" ht="18.75" customHeight="1" x14ac:dyDescent="0.35">
      <c r="A71"/>
      <c r="B71" s="108" t="s">
        <v>734</v>
      </c>
      <c r="C71" s="118"/>
      <c r="D71" s="258">
        <v>-166779.43675133056</v>
      </c>
      <c r="E71" s="258">
        <f t="shared" ref="E71:Z71" si="33">E57+E59+E60+E62+E69</f>
        <v>-253090</v>
      </c>
      <c r="F71" s="258">
        <f t="shared" si="33"/>
        <v>-58315.582020000002</v>
      </c>
      <c r="G71" s="258">
        <f t="shared" si="33"/>
        <v>-244017</v>
      </c>
      <c r="H71" s="258">
        <f t="shared" si="33"/>
        <v>-171260.07504999993</v>
      </c>
      <c r="I71" s="258">
        <f t="shared" si="33"/>
        <v>-155711</v>
      </c>
      <c r="J71" s="258">
        <f t="shared" si="33"/>
        <v>-30146</v>
      </c>
      <c r="K71" s="258">
        <f t="shared" si="33"/>
        <v>54548</v>
      </c>
      <c r="L71" s="258">
        <f t="shared" si="33"/>
        <v>38717</v>
      </c>
      <c r="M71" s="258">
        <f t="shared" si="33"/>
        <v>-29447</v>
      </c>
      <c r="N71" s="258">
        <f t="shared" si="33"/>
        <v>144634</v>
      </c>
      <c r="O71" s="258">
        <f t="shared" si="33"/>
        <v>166668</v>
      </c>
      <c r="P71" s="258">
        <f t="shared" si="33"/>
        <v>183726</v>
      </c>
      <c r="Q71" s="258">
        <f t="shared" si="33"/>
        <v>663860</v>
      </c>
      <c r="R71" s="258">
        <f t="shared" si="33"/>
        <v>-36200</v>
      </c>
      <c r="S71" s="258">
        <f t="shared" si="33"/>
        <v>-151256</v>
      </c>
      <c r="T71" s="258">
        <f t="shared" si="33"/>
        <v>-219416</v>
      </c>
      <c r="U71" s="258">
        <f t="shared" si="33"/>
        <v>-99428</v>
      </c>
      <c r="V71" s="258">
        <f>V57+V59+V60+V62+V69</f>
        <v>-99400</v>
      </c>
      <c r="W71" s="258">
        <f t="shared" si="33"/>
        <v>-80603</v>
      </c>
      <c r="X71" s="258">
        <f t="shared" si="33"/>
        <v>-165773</v>
      </c>
      <c r="Y71" s="258">
        <f>SUM(Y57:Y69)</f>
        <v>-240257</v>
      </c>
      <c r="Z71" s="258">
        <f t="shared" si="33"/>
        <v>-322900</v>
      </c>
      <c r="AA71" s="258">
        <f>AA57+AA59+AA60+AA62+AA69+AA63</f>
        <v>-71800</v>
      </c>
      <c r="AB71" s="258">
        <v>-170000</v>
      </c>
      <c r="AC71" s="258">
        <v>-236300</v>
      </c>
      <c r="AD71" s="258">
        <v>111400</v>
      </c>
      <c r="AE71" s="258">
        <v>-98200</v>
      </c>
      <c r="AF71" s="258">
        <v>9900</v>
      </c>
      <c r="AG71" s="258">
        <v>-93800</v>
      </c>
      <c r="AH71" s="258">
        <v>-145900</v>
      </c>
      <c r="AI71" s="258">
        <v>-78500</v>
      </c>
      <c r="AJ71" s="258">
        <v>-16700</v>
      </c>
      <c r="AK71" s="258">
        <v>103500</v>
      </c>
      <c r="AL71" s="258">
        <v>-106400</v>
      </c>
      <c r="AM71" s="258">
        <v>49100</v>
      </c>
      <c r="AN71" s="258">
        <f>SUM(AN57:AN69)</f>
        <v>-31700</v>
      </c>
      <c r="AO71" s="258">
        <f>SUM(AO57:AO69)</f>
        <v>-110200</v>
      </c>
      <c r="AP71" s="258">
        <f>SUM(AP57:AP69)</f>
        <v>-319500</v>
      </c>
      <c r="AQ71" s="258">
        <f>SUM(AQ57:AQ69)</f>
        <v>3200</v>
      </c>
      <c r="AR71" s="258">
        <v>-111110</v>
      </c>
      <c r="AS71" s="258">
        <v>-327600</v>
      </c>
      <c r="AT71" s="258">
        <v>-133400</v>
      </c>
    </row>
    <row r="72" spans="1:46" s="246" customFormat="1" x14ac:dyDescent="0.35">
      <c r="A72"/>
      <c r="B72" s="244"/>
      <c r="C72" s="254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>
        <v>0</v>
      </c>
      <c r="AD72" s="259"/>
      <c r="AE72" s="259"/>
      <c r="AF72" s="259"/>
      <c r="AG72" s="259"/>
      <c r="AS72" s="1002"/>
      <c r="AT72" s="1002"/>
    </row>
    <row r="73" spans="1:46" s="238" customFormat="1" ht="15" thickBot="1" x14ac:dyDescent="0.4">
      <c r="A73"/>
      <c r="B73" s="136" t="s">
        <v>610</v>
      </c>
      <c r="C73" s="119"/>
      <c r="D73" s="260">
        <v>68386.801645098472</v>
      </c>
      <c r="E73" s="261">
        <f t="shared" ref="E73:U73" si="34">E32+E53+E71</f>
        <v>75692</v>
      </c>
      <c r="F73" s="261">
        <f t="shared" si="34"/>
        <v>-79361.190210000306</v>
      </c>
      <c r="G73" s="261">
        <f t="shared" si="34"/>
        <v>75671</v>
      </c>
      <c r="H73" s="261">
        <f t="shared" si="34"/>
        <v>85638.040281066264</v>
      </c>
      <c r="I73" s="261">
        <f t="shared" si="34"/>
        <v>165478</v>
      </c>
      <c r="J73" s="261">
        <f t="shared" si="34"/>
        <v>-122719</v>
      </c>
      <c r="K73" s="261">
        <f t="shared" si="34"/>
        <v>-210123</v>
      </c>
      <c r="L73" s="261">
        <f t="shared" si="34"/>
        <v>-286574</v>
      </c>
      <c r="M73" s="261">
        <f t="shared" si="34"/>
        <v>-157144</v>
      </c>
      <c r="N73" s="261">
        <f t="shared" si="34"/>
        <v>-138291</v>
      </c>
      <c r="O73" s="261">
        <f t="shared" si="34"/>
        <v>-123248</v>
      </c>
      <c r="P73" s="261">
        <f t="shared" si="34"/>
        <v>-110803</v>
      </c>
      <c r="Q73" s="261">
        <f t="shared" si="34"/>
        <v>475342</v>
      </c>
      <c r="R73" s="261">
        <f t="shared" si="34"/>
        <v>-302572</v>
      </c>
      <c r="S73" s="261">
        <f t="shared" si="34"/>
        <v>-429633</v>
      </c>
      <c r="T73" s="261">
        <f t="shared" si="34"/>
        <v>-368231</v>
      </c>
      <c r="U73" s="261">
        <f t="shared" si="34"/>
        <v>-238706</v>
      </c>
      <c r="V73" s="261">
        <f>V32+V53+V71</f>
        <v>-238700</v>
      </c>
      <c r="W73" s="261">
        <f>W32+W53+W71</f>
        <v>-120518</v>
      </c>
      <c r="X73" s="639">
        <f t="shared" ref="X73:AA73" si="35">X32+X53+X71</f>
        <v>-255129</v>
      </c>
      <c r="Y73" s="261">
        <f t="shared" si="35"/>
        <v>-256070</v>
      </c>
      <c r="Z73" s="261">
        <f t="shared" si="35"/>
        <v>-71900</v>
      </c>
      <c r="AA73" s="261">
        <f t="shared" si="35"/>
        <v>8200</v>
      </c>
      <c r="AB73" s="261">
        <v>-120100</v>
      </c>
      <c r="AC73" s="261">
        <v>-261000</v>
      </c>
      <c r="AD73" s="261">
        <v>103100</v>
      </c>
      <c r="AE73" s="241">
        <v>-238100</v>
      </c>
      <c r="AF73" s="241">
        <v>-123100</v>
      </c>
      <c r="AG73" s="241">
        <v>-171900</v>
      </c>
      <c r="AH73" s="241">
        <v>-247900</v>
      </c>
      <c r="AI73" s="241">
        <v>-182500</v>
      </c>
      <c r="AJ73" s="241">
        <v>-197700</v>
      </c>
      <c r="AK73" s="241">
        <v>-173300</v>
      </c>
      <c r="AL73" s="241">
        <v>-52200</v>
      </c>
      <c r="AM73" s="241">
        <v>-144000</v>
      </c>
      <c r="AN73" s="241">
        <f>AN53+AN71+AN32</f>
        <v>-139200</v>
      </c>
      <c r="AO73" s="241">
        <f>AO53+AO71+AO32</f>
        <v>-131500</v>
      </c>
      <c r="AP73" s="241">
        <f>AP53+AP71+AP32</f>
        <v>-74000</v>
      </c>
      <c r="AQ73" s="241">
        <f>AQ53+AQ71+AQ32</f>
        <v>48500</v>
      </c>
      <c r="AR73" s="241">
        <v>-3000</v>
      </c>
      <c r="AS73" s="241">
        <v>35800</v>
      </c>
      <c r="AT73" s="241">
        <v>90500</v>
      </c>
    </row>
    <row r="74" spans="1:46" s="238" customFormat="1" x14ac:dyDescent="0.35">
      <c r="A74"/>
      <c r="B74" s="136" t="s">
        <v>112</v>
      </c>
      <c r="C74" s="119"/>
      <c r="D74" s="239">
        <v>188008.32275999998</v>
      </c>
      <c r="E74" s="239">
        <v>188008</v>
      </c>
      <c r="F74" s="239">
        <v>263699.99168000004</v>
      </c>
      <c r="G74" s="239">
        <v>263700</v>
      </c>
      <c r="H74" s="239">
        <v>263699.99168000004</v>
      </c>
      <c r="I74" s="239">
        <v>263700</v>
      </c>
      <c r="J74" s="239">
        <v>429178</v>
      </c>
      <c r="K74" s="239">
        <v>429178</v>
      </c>
      <c r="L74" s="239">
        <v>429178</v>
      </c>
      <c r="M74" s="239">
        <v>429178</v>
      </c>
      <c r="N74" s="239">
        <v>276191</v>
      </c>
      <c r="O74" s="239">
        <v>276191</v>
      </c>
      <c r="P74" s="239">
        <v>276191</v>
      </c>
      <c r="Q74" s="239">
        <v>276191</v>
      </c>
      <c r="R74" s="239">
        <v>755919</v>
      </c>
      <c r="S74" s="239">
        <v>755919</v>
      </c>
      <c r="T74" s="239">
        <v>755919</v>
      </c>
      <c r="U74" s="239">
        <v>755919</v>
      </c>
      <c r="V74" s="239">
        <v>755900</v>
      </c>
      <c r="W74" s="239">
        <v>516776</v>
      </c>
      <c r="X74" s="240">
        <v>516776</v>
      </c>
      <c r="Y74" s="239">
        <v>516776</v>
      </c>
      <c r="Z74" s="239">
        <v>516799.99999999994</v>
      </c>
      <c r="AA74" s="239">
        <v>447300</v>
      </c>
      <c r="AB74" s="240">
        <v>447300</v>
      </c>
      <c r="AC74" s="240">
        <v>447300</v>
      </c>
      <c r="AD74" s="240">
        <v>447300</v>
      </c>
      <c r="AE74" s="240">
        <v>550400</v>
      </c>
      <c r="AF74" s="240">
        <v>550400</v>
      </c>
      <c r="AG74" s="240">
        <v>550400</v>
      </c>
      <c r="AH74" s="240">
        <v>550400</v>
      </c>
      <c r="AI74" s="240">
        <v>306000</v>
      </c>
      <c r="AJ74" s="240">
        <v>306000</v>
      </c>
      <c r="AK74" s="240">
        <v>306000</v>
      </c>
      <c r="AL74" s="240">
        <v>306000</v>
      </c>
      <c r="AM74" s="240">
        <v>254500</v>
      </c>
      <c r="AN74" s="240">
        <v>254500</v>
      </c>
      <c r="AO74" s="240">
        <v>254500</v>
      </c>
      <c r="AP74" s="240">
        <v>254500</v>
      </c>
      <c r="AQ74" s="240">
        <v>181500</v>
      </c>
      <c r="AR74" s="240">
        <v>181500</v>
      </c>
      <c r="AS74" s="240">
        <v>181500</v>
      </c>
      <c r="AT74" s="240">
        <v>181500</v>
      </c>
    </row>
    <row r="75" spans="1:46" s="238" customFormat="1" x14ac:dyDescent="0.35">
      <c r="A75"/>
      <c r="B75" s="145" t="s">
        <v>113</v>
      </c>
      <c r="C75" s="146"/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/>
      <c r="K75" s="239">
        <v>1758</v>
      </c>
      <c r="L75" s="239">
        <v>1903</v>
      </c>
      <c r="M75" s="144">
        <v>4157</v>
      </c>
      <c r="N75" s="144">
        <v>0</v>
      </c>
      <c r="O75" s="144">
        <v>4418</v>
      </c>
      <c r="P75" s="144">
        <v>1534</v>
      </c>
      <c r="Q75" s="144">
        <v>4386</v>
      </c>
      <c r="R75" s="144">
        <v>-5673</v>
      </c>
      <c r="S75" s="144">
        <v>-1873</v>
      </c>
      <c r="T75" s="144">
        <v>1038</v>
      </c>
      <c r="U75" s="144">
        <v>-437</v>
      </c>
      <c r="V75" s="144">
        <v>-400</v>
      </c>
      <c r="W75" s="144">
        <v>1510</v>
      </c>
      <c r="X75" s="144">
        <v>2805</v>
      </c>
      <c r="Y75" s="144">
        <v>1791</v>
      </c>
      <c r="Z75" s="144">
        <v>2400</v>
      </c>
      <c r="AA75" s="144">
        <v>-300</v>
      </c>
      <c r="AB75" s="144">
        <v>-200</v>
      </c>
      <c r="AC75" s="144">
        <v>800</v>
      </c>
      <c r="AD75" s="144" t="s">
        <v>18</v>
      </c>
      <c r="AE75" s="144">
        <v>1100</v>
      </c>
      <c r="AF75" s="144">
        <v>-300</v>
      </c>
      <c r="AG75" s="144">
        <v>-300</v>
      </c>
      <c r="AH75" s="144">
        <v>3500</v>
      </c>
      <c r="AI75" s="144">
        <v>1100</v>
      </c>
      <c r="AJ75" s="144">
        <v>600</v>
      </c>
      <c r="AK75" s="144">
        <v>-2500</v>
      </c>
      <c r="AL75" s="144">
        <v>700</v>
      </c>
      <c r="AM75" s="144">
        <v>800</v>
      </c>
      <c r="AN75" s="144">
        <v>900</v>
      </c>
      <c r="AO75" s="144">
        <v>4400</v>
      </c>
      <c r="AP75" s="144">
        <v>1000</v>
      </c>
      <c r="AQ75" s="144">
        <v>300</v>
      </c>
      <c r="AR75" s="144">
        <v>-3900</v>
      </c>
      <c r="AS75" s="144">
        <v>-500</v>
      </c>
      <c r="AT75" s="144">
        <v>-8300</v>
      </c>
    </row>
    <row r="76" spans="1:46" s="238" customFormat="1" x14ac:dyDescent="0.35">
      <c r="A76"/>
      <c r="B76" s="104"/>
      <c r="C76" s="118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50"/>
      <c r="Y76" s="262"/>
      <c r="Z76" s="262"/>
      <c r="AA76" s="262"/>
      <c r="AB76" s="250"/>
      <c r="AC76" s="250">
        <v>0</v>
      </c>
      <c r="AD76" s="250"/>
      <c r="AE76" s="250"/>
      <c r="AF76" s="250"/>
      <c r="AG76" s="250"/>
      <c r="AS76" s="999"/>
      <c r="AT76" s="999"/>
    </row>
    <row r="77" spans="1:46" s="238" customFormat="1" ht="25.5" thickBot="1" x14ac:dyDescent="0.4">
      <c r="A77"/>
      <c r="B77" s="108" t="s">
        <v>410</v>
      </c>
      <c r="C77" s="119"/>
      <c r="D77" s="247">
        <v>256395.12440509847</v>
      </c>
      <c r="E77" s="247">
        <f t="shared" ref="E77:U77" si="36">E73+E74+E75</f>
        <v>263700</v>
      </c>
      <c r="F77" s="247">
        <f t="shared" si="36"/>
        <v>184338.80146999971</v>
      </c>
      <c r="G77" s="247">
        <f t="shared" si="36"/>
        <v>339371</v>
      </c>
      <c r="H77" s="247">
        <f t="shared" si="36"/>
        <v>349338.0319610663</v>
      </c>
      <c r="I77" s="247">
        <f t="shared" si="36"/>
        <v>429178</v>
      </c>
      <c r="J77" s="247">
        <f t="shared" si="36"/>
        <v>306459</v>
      </c>
      <c r="K77" s="247">
        <f t="shared" si="36"/>
        <v>220813</v>
      </c>
      <c r="L77" s="247">
        <f t="shared" si="36"/>
        <v>144507</v>
      </c>
      <c r="M77" s="247">
        <f t="shared" si="36"/>
        <v>276191</v>
      </c>
      <c r="N77" s="247">
        <f t="shared" si="36"/>
        <v>137900</v>
      </c>
      <c r="O77" s="247">
        <f t="shared" si="36"/>
        <v>157361</v>
      </c>
      <c r="P77" s="247">
        <f t="shared" si="36"/>
        <v>166922</v>
      </c>
      <c r="Q77" s="247">
        <f t="shared" si="36"/>
        <v>755919</v>
      </c>
      <c r="R77" s="247">
        <f t="shared" si="36"/>
        <v>447674</v>
      </c>
      <c r="S77" s="247">
        <f t="shared" si="36"/>
        <v>324413</v>
      </c>
      <c r="T77" s="247">
        <f t="shared" si="36"/>
        <v>388726</v>
      </c>
      <c r="U77" s="247">
        <f t="shared" si="36"/>
        <v>516776</v>
      </c>
      <c r="V77" s="247">
        <f>V73+V74+V75</f>
        <v>516800</v>
      </c>
      <c r="W77" s="247">
        <f t="shared" ref="W77:Y77" si="37">W73+W74+W75</f>
        <v>397768</v>
      </c>
      <c r="X77" s="642">
        <f t="shared" si="37"/>
        <v>264452</v>
      </c>
      <c r="Y77" s="247">
        <f t="shared" si="37"/>
        <v>262497</v>
      </c>
      <c r="Z77" s="247">
        <f>Z73+Z74+Z75</f>
        <v>447299.99999999994</v>
      </c>
      <c r="AA77" s="247">
        <f>AA73+AA74+AA75</f>
        <v>455200</v>
      </c>
      <c r="AB77" s="642">
        <v>327000</v>
      </c>
      <c r="AC77" s="642">
        <v>187100</v>
      </c>
      <c r="AD77" s="642">
        <v>550400</v>
      </c>
      <c r="AE77" s="642">
        <v>313400</v>
      </c>
      <c r="AF77" s="642">
        <v>427000</v>
      </c>
      <c r="AG77" s="642">
        <v>378200</v>
      </c>
      <c r="AH77" s="642">
        <v>306000</v>
      </c>
      <c r="AI77" s="642">
        <v>124600</v>
      </c>
      <c r="AJ77" s="642">
        <v>108900</v>
      </c>
      <c r="AK77" s="642">
        <v>130200</v>
      </c>
      <c r="AL77" s="642">
        <v>254500</v>
      </c>
      <c r="AM77" s="642">
        <v>111300</v>
      </c>
      <c r="AN77" s="642">
        <f>AN73+AN74+AN75</f>
        <v>116200</v>
      </c>
      <c r="AO77" s="642">
        <f>AO73+AO74+AO75</f>
        <v>127400</v>
      </c>
      <c r="AP77" s="642">
        <f>AP73+AP74+AP75</f>
        <v>181500</v>
      </c>
      <c r="AQ77" s="642">
        <f>AQ73+AQ74+AQ75</f>
        <v>230300</v>
      </c>
      <c r="AR77" s="642">
        <v>174600</v>
      </c>
      <c r="AS77" s="642">
        <v>216800</v>
      </c>
      <c r="AT77" s="642">
        <v>263700</v>
      </c>
    </row>
    <row r="78" spans="1:46" x14ac:dyDescent="0.35">
      <c r="B78" s="440" t="s">
        <v>408</v>
      </c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144">
        <v>20644</v>
      </c>
      <c r="N78" s="144"/>
      <c r="O78" s="68"/>
      <c r="P78" s="68"/>
      <c r="Q78" s="144">
        <v>8607</v>
      </c>
      <c r="R78" s="144"/>
      <c r="S78" s="68"/>
      <c r="T78" s="68"/>
      <c r="U78" s="495">
        <v>35444</v>
      </c>
      <c r="V78" s="495"/>
      <c r="W78" s="495"/>
      <c r="X78" s="495"/>
      <c r="Y78" s="495">
        <v>33200</v>
      </c>
      <c r="Z78" s="495"/>
      <c r="AA78" s="495"/>
      <c r="AB78" s="495">
        <v>40000</v>
      </c>
      <c r="AC78" s="495">
        <v>43000</v>
      </c>
      <c r="AD78" s="495">
        <v>49200</v>
      </c>
      <c r="AE78" s="495">
        <v>45300</v>
      </c>
      <c r="AF78" s="495">
        <v>32300</v>
      </c>
      <c r="AG78" s="495">
        <v>44600</v>
      </c>
      <c r="AH78" s="495">
        <v>49100</v>
      </c>
      <c r="AI78" s="495">
        <v>32700</v>
      </c>
      <c r="AJ78" s="495">
        <v>26500</v>
      </c>
      <c r="AK78" s="495">
        <v>30100</v>
      </c>
      <c r="AL78" s="495">
        <v>60600</v>
      </c>
      <c r="AM78" s="495">
        <v>39400</v>
      </c>
      <c r="AN78" s="495">
        <v>32000</v>
      </c>
      <c r="AO78" s="495">
        <v>44300</v>
      </c>
      <c r="AP78" s="495">
        <v>47300</v>
      </c>
      <c r="AQ78" s="495">
        <v>43100</v>
      </c>
      <c r="AR78" s="495">
        <v>38000</v>
      </c>
      <c r="AS78" s="495">
        <v>64200</v>
      </c>
      <c r="AT78" s="495">
        <v>37500</v>
      </c>
    </row>
    <row r="79" spans="1:46" x14ac:dyDescent="0.35"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S79" s="1003"/>
      <c r="AT79" s="1003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  <pageSetUpPr fitToPage="1"/>
  </sheetPr>
  <dimension ref="B1:BH27"/>
  <sheetViews>
    <sheetView showGridLines="0" topLeftCell="A13" zoomScale="110" zoomScaleNormal="110" zoomScaleSheetLayoutView="100" workbookViewId="0">
      <pane xSplit="2" topLeftCell="AX1" activePane="topRight" state="frozen"/>
      <selection activeCell="AC12" sqref="AC12"/>
      <selection pane="topRight" activeCell="Y14" sqref="Y14"/>
    </sheetView>
  </sheetViews>
  <sheetFormatPr defaultColWidth="9.08984375" defaultRowHeight="14.5" x14ac:dyDescent="0.35"/>
  <cols>
    <col min="1" max="1" width="2.08984375" style="1" customWidth="1"/>
    <col min="2" max="2" width="34.08984375" style="235" customWidth="1"/>
    <col min="3" max="12" width="9.08984375" style="1" hidden="1" customWidth="1"/>
    <col min="13" max="14" width="7.90625" style="10" hidden="1" customWidth="1"/>
    <col min="15" max="15" width="3.08984375" style="10" customWidth="1"/>
    <col min="16" max="16" width="9.08984375" style="1" customWidth="1"/>
    <col min="17" max="17" width="9.08984375" style="2" customWidth="1"/>
    <col min="18" max="47" width="9.08984375" style="1" customWidth="1"/>
    <col min="48" max="48" width="11.36328125" style="1" customWidth="1"/>
    <col min="49" max="56" width="9.54296875" style="1" bestFit="1" customWidth="1"/>
    <col min="57" max="59" width="9.6328125" style="1" bestFit="1" customWidth="1"/>
    <col min="60" max="60" width="11.36328125" style="1" customWidth="1"/>
    <col min="61" max="16384" width="9.08984375" style="1"/>
  </cols>
  <sheetData>
    <row r="1" spans="2:60" ht="15" thickBot="1" x14ac:dyDescent="0.4">
      <c r="B1" s="87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T1" s="3"/>
      <c r="BF1"/>
      <c r="BG1"/>
      <c r="BH1"/>
    </row>
    <row r="2" spans="2:60" ht="27" customHeight="1" x14ac:dyDescent="0.35">
      <c r="B2" s="360" t="s">
        <v>115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116</v>
      </c>
      <c r="Q2" s="360" t="s">
        <v>154</v>
      </c>
      <c r="R2" s="360" t="s">
        <v>155</v>
      </c>
      <c r="S2" s="360" t="s">
        <v>156</v>
      </c>
      <c r="T2" s="360" t="s">
        <v>161</v>
      </c>
      <c r="U2" s="360" t="s">
        <v>157</v>
      </c>
      <c r="V2" s="360" t="s">
        <v>158</v>
      </c>
      <c r="W2" s="360" t="s">
        <v>159</v>
      </c>
      <c r="X2" s="360" t="s">
        <v>160</v>
      </c>
      <c r="Y2" s="360" t="s">
        <v>346</v>
      </c>
      <c r="Z2" s="360" t="s">
        <v>181</v>
      </c>
      <c r="AA2" s="360" t="s">
        <v>248</v>
      </c>
      <c r="AB2" s="360" t="s">
        <v>274</v>
      </c>
      <c r="AC2" s="360" t="s">
        <v>342</v>
      </c>
      <c r="AD2" s="360" t="s">
        <v>347</v>
      </c>
      <c r="AE2" s="360" t="s">
        <v>383</v>
      </c>
      <c r="AF2" s="360" t="s">
        <v>385</v>
      </c>
      <c r="AG2" s="360" t="s">
        <v>416</v>
      </c>
      <c r="AH2" s="360" t="s">
        <v>431</v>
      </c>
      <c r="AI2" s="360" t="s">
        <v>446</v>
      </c>
      <c r="AJ2" s="360" t="s">
        <v>458</v>
      </c>
      <c r="AK2" s="360" t="s">
        <v>469</v>
      </c>
      <c r="AL2" s="360" t="s">
        <v>491</v>
      </c>
      <c r="AM2" s="360" t="s">
        <v>504</v>
      </c>
      <c r="AN2" s="360" t="s">
        <v>516</v>
      </c>
      <c r="AO2" s="360" t="s">
        <v>585</v>
      </c>
      <c r="AP2" s="360" t="s">
        <v>601</v>
      </c>
      <c r="AQ2" s="360" t="s">
        <v>613</v>
      </c>
      <c r="AR2" s="360" t="s">
        <v>628</v>
      </c>
      <c r="AS2" s="360" t="s">
        <v>634</v>
      </c>
      <c r="AT2" s="360" t="s">
        <v>642</v>
      </c>
      <c r="AU2" s="360" t="s">
        <v>664</v>
      </c>
      <c r="AV2" s="360" t="s">
        <v>680</v>
      </c>
      <c r="AW2" s="360" t="s">
        <v>720</v>
      </c>
      <c r="AX2" s="360" t="s">
        <v>735</v>
      </c>
      <c r="AY2" s="360" t="s">
        <v>748</v>
      </c>
      <c r="AZ2" s="360" t="s">
        <v>764</v>
      </c>
      <c r="BA2" s="360" t="s">
        <v>767</v>
      </c>
      <c r="BB2" s="360" t="s">
        <v>777</v>
      </c>
      <c r="BC2" s="360" t="s">
        <v>783</v>
      </c>
      <c r="BD2" s="360" t="s">
        <v>789</v>
      </c>
      <c r="BE2" s="360" t="s">
        <v>793</v>
      </c>
      <c r="BF2" s="360" t="s">
        <v>806</v>
      </c>
      <c r="BG2" s="360" t="s">
        <v>809</v>
      </c>
      <c r="BH2" s="360" t="s">
        <v>826</v>
      </c>
    </row>
    <row r="3" spans="2:60" s="425" customFormat="1" x14ac:dyDescent="0.35">
      <c r="B3" s="424" t="s">
        <v>117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P3" s="121">
        <v>2350</v>
      </c>
      <c r="AQ3" s="121">
        <v>2433</v>
      </c>
      <c r="AR3" s="121">
        <v>2517</v>
      </c>
      <c r="AS3" s="121">
        <v>2429.9728587253003</v>
      </c>
      <c r="AT3" s="121">
        <v>1695</v>
      </c>
      <c r="AU3" s="121">
        <v>2082</v>
      </c>
      <c r="AV3" s="121">
        <v>2414.5975191166008</v>
      </c>
      <c r="AW3" s="121">
        <v>2395</v>
      </c>
      <c r="AX3" s="121">
        <v>2402</v>
      </c>
      <c r="AY3" s="121">
        <v>2219.3420740685997</v>
      </c>
      <c r="AZ3" s="121">
        <v>2566.6579259314003</v>
      </c>
      <c r="BA3" s="121">
        <v>2821</v>
      </c>
      <c r="BB3" s="121">
        <v>2419</v>
      </c>
      <c r="BC3" s="121">
        <v>2703</v>
      </c>
      <c r="BD3" s="121">
        <v>3745</v>
      </c>
      <c r="BE3" s="905">
        <v>3419</v>
      </c>
      <c r="BF3" s="121">
        <v>2065</v>
      </c>
      <c r="BG3" s="121">
        <v>1884</v>
      </c>
      <c r="BH3" s="738">
        <v>2007</v>
      </c>
    </row>
    <row r="4" spans="2:60" s="425" customFormat="1" x14ac:dyDescent="0.35">
      <c r="B4" s="426" t="s">
        <v>118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50">
        <v>2333</v>
      </c>
      <c r="AJ4" s="150">
        <v>2589</v>
      </c>
      <c r="AK4" s="150">
        <v>2405</v>
      </c>
      <c r="AL4" s="150">
        <v>2260</v>
      </c>
      <c r="AM4" s="150">
        <v>2212</v>
      </c>
      <c r="AN4" s="150">
        <v>2437</v>
      </c>
      <c r="AO4" s="150">
        <v>2341</v>
      </c>
      <c r="AP4" s="150">
        <v>1947</v>
      </c>
      <c r="AQ4" s="150">
        <v>2071</v>
      </c>
      <c r="AR4" s="150">
        <v>2142</v>
      </c>
      <c r="AS4" s="150">
        <v>1962.3766065414002</v>
      </c>
      <c r="AT4" s="150">
        <v>1436</v>
      </c>
      <c r="AU4" s="150">
        <v>1716</v>
      </c>
      <c r="AV4" s="150">
        <v>1997.8882275891003</v>
      </c>
      <c r="AW4" s="150">
        <v>1924</v>
      </c>
      <c r="AX4" s="150">
        <v>1951</v>
      </c>
      <c r="AY4" s="150">
        <v>1832.2393878066002</v>
      </c>
      <c r="AZ4" s="150">
        <v>2140.7606121933995</v>
      </c>
      <c r="BA4" s="150">
        <v>2375</v>
      </c>
      <c r="BB4" s="150">
        <v>2028</v>
      </c>
      <c r="BC4" s="150">
        <v>2340</v>
      </c>
      <c r="BD4" s="150">
        <v>3387</v>
      </c>
      <c r="BE4" s="906">
        <v>2960</v>
      </c>
      <c r="BF4" s="150">
        <v>1601</v>
      </c>
      <c r="BG4" s="150">
        <v>1532</v>
      </c>
      <c r="BH4" s="739">
        <v>1685</v>
      </c>
    </row>
    <row r="5" spans="2:60" s="425" customFormat="1" x14ac:dyDescent="0.35">
      <c r="B5" s="424" t="s">
        <v>119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1356</v>
      </c>
      <c r="AP5" s="121">
        <v>1354</v>
      </c>
      <c r="AQ5" s="121">
        <v>1285</v>
      </c>
      <c r="AR5" s="121">
        <v>1213</v>
      </c>
      <c r="AS5" s="121">
        <v>884.57208513699993</v>
      </c>
      <c r="AT5" s="121">
        <v>1114</v>
      </c>
      <c r="AU5" s="121">
        <v>1319</v>
      </c>
      <c r="AV5" s="121">
        <v>1191.9847859880001</v>
      </c>
      <c r="AW5" s="121">
        <v>847</v>
      </c>
      <c r="AX5" s="121">
        <v>1398</v>
      </c>
      <c r="AY5" s="121">
        <v>1512.2717086990003</v>
      </c>
      <c r="AZ5" s="121">
        <v>1373.7282913009997</v>
      </c>
      <c r="BA5" s="121">
        <v>1167</v>
      </c>
      <c r="BB5" s="121">
        <v>1437</v>
      </c>
      <c r="BC5" s="121">
        <v>1632</v>
      </c>
      <c r="BD5" s="121">
        <v>1261</v>
      </c>
      <c r="BE5" s="905">
        <v>1196</v>
      </c>
      <c r="BF5" s="121">
        <v>1368</v>
      </c>
      <c r="BG5" s="121">
        <v>1544</v>
      </c>
      <c r="BH5" s="738">
        <v>1361</v>
      </c>
    </row>
    <row r="6" spans="2:60" s="425" customFormat="1" x14ac:dyDescent="0.35">
      <c r="B6" s="424" t="s">
        <v>120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121">
        <v>762</v>
      </c>
      <c r="AQ6" s="121">
        <v>685</v>
      </c>
      <c r="AR6" s="121">
        <v>419</v>
      </c>
      <c r="AS6" s="121">
        <v>461.10308635909996</v>
      </c>
      <c r="AT6" s="121">
        <v>508</v>
      </c>
      <c r="AU6" s="121">
        <v>432</v>
      </c>
      <c r="AV6" s="121">
        <v>579.45769838640001</v>
      </c>
      <c r="AW6" s="121">
        <v>546</v>
      </c>
      <c r="AX6" s="121">
        <v>533</v>
      </c>
      <c r="AY6" s="121">
        <v>600.21112692430006</v>
      </c>
      <c r="AZ6" s="121">
        <v>465.78887307569994</v>
      </c>
      <c r="BA6" s="121">
        <v>525</v>
      </c>
      <c r="BB6" s="121">
        <v>737</v>
      </c>
      <c r="BC6" s="121">
        <v>460</v>
      </c>
      <c r="BD6" s="121">
        <v>263</v>
      </c>
      <c r="BE6" s="905">
        <v>428</v>
      </c>
      <c r="BF6" s="121">
        <v>400</v>
      </c>
      <c r="BG6" s="121">
        <v>307</v>
      </c>
      <c r="BH6" s="738">
        <v>289</v>
      </c>
    </row>
    <row r="7" spans="2:60" s="425" customFormat="1" x14ac:dyDescent="0.35">
      <c r="B7" s="424" t="s">
        <v>121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121">
        <v>549</v>
      </c>
      <c r="AQ7" s="121">
        <v>502</v>
      </c>
      <c r="AR7" s="121">
        <v>491</v>
      </c>
      <c r="AS7" s="121">
        <v>470.1622129772</v>
      </c>
      <c r="AT7" s="121">
        <v>431</v>
      </c>
      <c r="AU7" s="121">
        <v>453</v>
      </c>
      <c r="AV7" s="121">
        <v>583.78975981689996</v>
      </c>
      <c r="AW7" s="121">
        <v>542</v>
      </c>
      <c r="AX7" s="121">
        <v>565</v>
      </c>
      <c r="AY7" s="121">
        <v>593.08815451760006</v>
      </c>
      <c r="AZ7" s="121">
        <v>545.91184548239994</v>
      </c>
      <c r="BA7" s="121">
        <v>545</v>
      </c>
      <c r="BB7" s="121">
        <v>552</v>
      </c>
      <c r="BC7" s="121">
        <v>429</v>
      </c>
      <c r="BD7" s="121">
        <v>383</v>
      </c>
      <c r="BE7" s="905">
        <v>379</v>
      </c>
      <c r="BF7" s="121">
        <v>393</v>
      </c>
      <c r="BG7" s="121">
        <v>460</v>
      </c>
      <c r="BH7" s="738">
        <v>418</v>
      </c>
    </row>
    <row r="8" spans="2:60" s="425" customFormat="1" x14ac:dyDescent="0.35">
      <c r="B8" s="424" t="s">
        <v>122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121">
        <v>239</v>
      </c>
      <c r="AQ8" s="121">
        <v>261</v>
      </c>
      <c r="AR8" s="121">
        <v>326</v>
      </c>
      <c r="AS8" s="121">
        <v>256.47868470369997</v>
      </c>
      <c r="AT8" s="121">
        <v>161</v>
      </c>
      <c r="AU8" s="121">
        <v>140</v>
      </c>
      <c r="AV8" s="121">
        <v>124.32942627</v>
      </c>
      <c r="AW8" s="121">
        <v>160</v>
      </c>
      <c r="AX8" s="121">
        <v>147</v>
      </c>
      <c r="AY8" s="121">
        <v>159.16571207619998</v>
      </c>
      <c r="AZ8" s="121">
        <v>182.83428792380002</v>
      </c>
      <c r="BA8" s="121">
        <v>179</v>
      </c>
      <c r="BB8" s="121">
        <v>238</v>
      </c>
      <c r="BC8" s="121">
        <v>258</v>
      </c>
      <c r="BD8" s="121">
        <v>212</v>
      </c>
      <c r="BE8" s="905">
        <v>138</v>
      </c>
      <c r="BF8" s="121">
        <v>103</v>
      </c>
      <c r="BG8" s="121">
        <v>115</v>
      </c>
      <c r="BH8" s="738">
        <v>129</v>
      </c>
    </row>
    <row r="9" spans="2:60" s="425" customFormat="1" x14ac:dyDescent="0.35">
      <c r="B9" s="424" t="s">
        <v>123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321</v>
      </c>
      <c r="AN9" s="121">
        <v>374</v>
      </c>
      <c r="AO9" s="121">
        <v>282</v>
      </c>
      <c r="AP9" s="121">
        <v>254</v>
      </c>
      <c r="AQ9" s="121">
        <v>231</v>
      </c>
      <c r="AR9" s="121">
        <v>285</v>
      </c>
      <c r="AS9" s="121">
        <v>266.06976306179996</v>
      </c>
      <c r="AT9" s="121">
        <v>244</v>
      </c>
      <c r="AU9" s="121">
        <v>217</v>
      </c>
      <c r="AV9" s="121">
        <v>256.46107627099997</v>
      </c>
      <c r="AW9" s="121">
        <v>229</v>
      </c>
      <c r="AX9" s="121">
        <v>180</v>
      </c>
      <c r="AY9" s="121">
        <v>160.45097595999999</v>
      </c>
      <c r="AZ9" s="121">
        <v>215.54902404000001</v>
      </c>
      <c r="BA9" s="121">
        <v>204</v>
      </c>
      <c r="BB9" s="121">
        <v>230</v>
      </c>
      <c r="BC9" s="121">
        <v>234</v>
      </c>
      <c r="BD9" s="121">
        <v>279</v>
      </c>
      <c r="BE9" s="905">
        <v>280</v>
      </c>
      <c r="BF9" s="121">
        <v>209</v>
      </c>
      <c r="BG9" s="121">
        <v>234</v>
      </c>
      <c r="BH9" s="738">
        <v>282</v>
      </c>
    </row>
    <row r="10" spans="2:60" s="425" customFormat="1" x14ac:dyDescent="0.35">
      <c r="B10" s="424" t="s">
        <v>124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P10" s="121">
        <v>944</v>
      </c>
      <c r="AQ10" s="121">
        <v>1098</v>
      </c>
      <c r="AR10" s="121">
        <v>1031</v>
      </c>
      <c r="AS10" s="121">
        <v>880.44988190489994</v>
      </c>
      <c r="AT10" s="121">
        <v>1045</v>
      </c>
      <c r="AU10" s="121">
        <v>1160</v>
      </c>
      <c r="AV10" s="121">
        <v>1204.3105231315999</v>
      </c>
      <c r="AW10" s="121">
        <v>1066</v>
      </c>
      <c r="AX10" s="121">
        <v>1172</v>
      </c>
      <c r="AY10" s="121">
        <v>1176.9389531016</v>
      </c>
      <c r="AZ10" s="121">
        <v>1129.0610468984</v>
      </c>
      <c r="BA10" s="121">
        <v>1003</v>
      </c>
      <c r="BB10" s="121">
        <v>1030</v>
      </c>
      <c r="BC10" s="121">
        <v>930</v>
      </c>
      <c r="BD10" s="121">
        <v>614</v>
      </c>
      <c r="BE10" s="905">
        <v>456</v>
      </c>
      <c r="BF10" s="121">
        <v>546</v>
      </c>
      <c r="BG10" s="121">
        <v>604</v>
      </c>
      <c r="BH10" s="738">
        <v>775</v>
      </c>
    </row>
    <row r="11" spans="2:60" s="425" customFormat="1" x14ac:dyDescent="0.35">
      <c r="B11" s="424" t="s">
        <v>125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P11" s="121">
        <v>159</v>
      </c>
      <c r="AQ11" s="121">
        <v>176</v>
      </c>
      <c r="AR11" s="121">
        <v>189</v>
      </c>
      <c r="AS11" s="121">
        <v>156.0108692172</v>
      </c>
      <c r="AT11" s="121">
        <v>130</v>
      </c>
      <c r="AU11" s="121">
        <v>188</v>
      </c>
      <c r="AV11" s="121">
        <v>172.90800565099994</v>
      </c>
      <c r="AW11" s="121">
        <v>116</v>
      </c>
      <c r="AX11" s="121">
        <v>142</v>
      </c>
      <c r="AY11" s="121">
        <v>126.88400876790004</v>
      </c>
      <c r="AZ11" s="121">
        <v>123.11599123209996</v>
      </c>
      <c r="BA11" s="121">
        <v>106</v>
      </c>
      <c r="BB11" s="121">
        <v>142</v>
      </c>
      <c r="BC11" s="121">
        <v>135</v>
      </c>
      <c r="BD11" s="121">
        <v>133</v>
      </c>
      <c r="BE11" s="905">
        <v>121</v>
      </c>
      <c r="BF11" s="121">
        <v>131</v>
      </c>
      <c r="BG11" s="121">
        <v>141</v>
      </c>
      <c r="BH11" s="738">
        <v>101</v>
      </c>
    </row>
    <row r="12" spans="2:60" s="120" customFormat="1" ht="15" thickBot="1" x14ac:dyDescent="0.4">
      <c r="B12" s="204" t="s">
        <v>72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0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7940</v>
      </c>
      <c r="AN12" s="205">
        <v>8105</v>
      </c>
      <c r="AO12" s="205">
        <v>7189</v>
      </c>
      <c r="AP12" s="205">
        <v>6610</v>
      </c>
      <c r="AQ12" s="205">
        <v>6671</v>
      </c>
      <c r="AR12" s="205">
        <v>6471</v>
      </c>
      <c r="AS12" s="749">
        <v>5805</v>
      </c>
      <c r="AT12" s="749">
        <v>5327</v>
      </c>
      <c r="AU12" s="749">
        <v>5989</v>
      </c>
      <c r="AV12" s="749">
        <v>6527.8387946315006</v>
      </c>
      <c r="AW12" s="749">
        <v>5901</v>
      </c>
      <c r="AX12" s="749">
        <v>6538</v>
      </c>
      <c r="AY12" s="749">
        <v>6548.3527141152017</v>
      </c>
      <c r="AZ12" s="749">
        <v>6602.6472858847983</v>
      </c>
      <c r="BA12" s="749">
        <v>6550</v>
      </c>
      <c r="BB12" s="749">
        <f>SUM(BB5:BB11,BB3)</f>
        <v>6785</v>
      </c>
      <c r="BC12" s="749">
        <v>6782</v>
      </c>
      <c r="BD12" s="749">
        <f>BD3+SUM(BD5:BD11)</f>
        <v>6890</v>
      </c>
      <c r="BE12" s="205">
        <f>BE3+SUM(BE5:BE11)</f>
        <v>6417</v>
      </c>
      <c r="BF12" s="749">
        <f>BF3+SUM(BF5:BF11)</f>
        <v>5215</v>
      </c>
      <c r="BG12" s="749">
        <v>5288</v>
      </c>
      <c r="BH12" s="740">
        <v>5361</v>
      </c>
    </row>
    <row r="13" spans="2:60" s="120" customFormat="1" x14ac:dyDescent="0.35">
      <c r="B13" s="668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121"/>
      <c r="P13" s="669"/>
      <c r="Q13" s="669"/>
      <c r="R13" s="669"/>
      <c r="S13" s="669"/>
      <c r="T13" s="669"/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7"/>
      <c r="AH13" s="669"/>
      <c r="AI13" s="669"/>
      <c r="AJ13" s="669"/>
      <c r="AK13" s="669"/>
      <c r="AL13" s="669"/>
      <c r="AM13" s="669"/>
      <c r="AN13" s="669"/>
      <c r="AO13" s="669"/>
      <c r="AP13" s="669"/>
      <c r="AS13" s="525"/>
      <c r="AT13" s="669"/>
      <c r="AU13" s="669"/>
      <c r="AV13" s="669"/>
      <c r="BH13"/>
    </row>
    <row r="14" spans="2:60" x14ac:dyDescent="0.35">
      <c r="B14" s="234"/>
      <c r="C14" s="4"/>
      <c r="D14" s="3"/>
      <c r="E14" s="3"/>
      <c r="F14" s="3"/>
      <c r="G14" s="3"/>
      <c r="H14" s="3"/>
      <c r="I14" s="3"/>
      <c r="J14" s="3"/>
      <c r="K14" s="3"/>
      <c r="L14" s="3"/>
      <c r="M14" s="36"/>
      <c r="N14" s="36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T14" s="3"/>
      <c r="AU14" s="3"/>
      <c r="AV14" s="3"/>
      <c r="BH14"/>
    </row>
    <row r="15" spans="2:60" ht="15" thickBot="1" x14ac:dyDescent="0.4">
      <c r="B15" s="86" t="s">
        <v>371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37"/>
      <c r="N15" s="37"/>
      <c r="O15" s="37"/>
      <c r="P15" s="4"/>
      <c r="Q15" s="3"/>
      <c r="R15" s="3"/>
      <c r="S15" s="3"/>
      <c r="T15" s="3"/>
      <c r="U15" s="3"/>
      <c r="V15" s="3"/>
      <c r="W15" s="3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T15" s="4"/>
      <c r="AU15" s="4"/>
      <c r="AV15" s="4"/>
      <c r="BH15"/>
    </row>
    <row r="16" spans="2:60" ht="26.25" customHeight="1" x14ac:dyDescent="0.35">
      <c r="B16" s="360" t="s">
        <v>126</v>
      </c>
      <c r="C16" s="360">
        <v>2007</v>
      </c>
      <c r="D16" s="360">
        <v>2008</v>
      </c>
      <c r="E16" s="360">
        <v>2009</v>
      </c>
      <c r="F16" s="360">
        <v>2010</v>
      </c>
      <c r="G16" s="360">
        <v>2011</v>
      </c>
      <c r="H16" s="360">
        <v>2012</v>
      </c>
      <c r="I16" s="360">
        <v>2013</v>
      </c>
      <c r="J16" s="360">
        <v>2014</v>
      </c>
      <c r="K16" s="360">
        <v>2015</v>
      </c>
      <c r="L16" s="413">
        <v>2016</v>
      </c>
      <c r="M16" s="413">
        <v>2017</v>
      </c>
      <c r="N16" s="413">
        <v>2018</v>
      </c>
      <c r="O16" s="150"/>
      <c r="P16" s="360" t="s">
        <v>116</v>
      </c>
      <c r="Q16" s="360" t="s">
        <v>154</v>
      </c>
      <c r="R16" s="360" t="s">
        <v>155</v>
      </c>
      <c r="S16" s="360" t="s">
        <v>156</v>
      </c>
      <c r="T16" s="360" t="s">
        <v>161</v>
      </c>
      <c r="U16" s="360" t="s">
        <v>157</v>
      </c>
      <c r="V16" s="360" t="s">
        <v>158</v>
      </c>
      <c r="W16" s="360" t="s">
        <v>159</v>
      </c>
      <c r="X16" s="360" t="s">
        <v>160</v>
      </c>
      <c r="Y16" s="360" t="s">
        <v>346</v>
      </c>
      <c r="Z16" s="360" t="s">
        <v>181</v>
      </c>
      <c r="AA16" s="360" t="s">
        <v>248</v>
      </c>
      <c r="AB16" s="360" t="s">
        <v>274</v>
      </c>
      <c r="AC16" s="360" t="s">
        <v>342</v>
      </c>
      <c r="AD16" s="360" t="s">
        <v>347</v>
      </c>
      <c r="AE16" s="360" t="s">
        <v>383</v>
      </c>
      <c r="AF16" s="360" t="s">
        <v>385</v>
      </c>
      <c r="AG16" s="360" t="s">
        <v>416</v>
      </c>
      <c r="AH16" s="360" t="s">
        <v>431</v>
      </c>
      <c r="AI16" s="360" t="s">
        <v>446</v>
      </c>
      <c r="AJ16" s="360" t="s">
        <v>458</v>
      </c>
      <c r="AK16" s="360" t="s">
        <v>469</v>
      </c>
      <c r="AL16" s="360" t="s">
        <v>491</v>
      </c>
      <c r="AM16" s="360" t="s">
        <v>504</v>
      </c>
      <c r="AN16" s="360" t="s">
        <v>516</v>
      </c>
      <c r="AO16" s="360" t="s">
        <v>585</v>
      </c>
      <c r="AP16" s="360" t="s">
        <v>601</v>
      </c>
      <c r="AQ16" s="360" t="s">
        <v>613</v>
      </c>
      <c r="AR16" s="360" t="s">
        <v>628</v>
      </c>
      <c r="AS16" s="360" t="s">
        <v>634</v>
      </c>
      <c r="AT16" s="360" t="s">
        <v>642</v>
      </c>
      <c r="AU16" s="360" t="s">
        <v>664</v>
      </c>
      <c r="AV16" s="360" t="s">
        <v>680</v>
      </c>
      <c r="AW16" s="360" t="s">
        <v>720</v>
      </c>
      <c r="AX16" s="360" t="s">
        <v>735</v>
      </c>
      <c r="AY16" s="360" t="s">
        <v>748</v>
      </c>
      <c r="AZ16" s="360" t="s">
        <v>764</v>
      </c>
      <c r="BA16" s="360" t="s">
        <v>767</v>
      </c>
      <c r="BB16" s="360" t="s">
        <v>777</v>
      </c>
      <c r="BC16" s="360" t="s">
        <v>783</v>
      </c>
      <c r="BD16" s="360" t="s">
        <v>789</v>
      </c>
      <c r="BE16" s="360" t="s">
        <v>793</v>
      </c>
      <c r="BF16" s="360" t="s">
        <v>806</v>
      </c>
      <c r="BG16" s="360" t="s">
        <v>809</v>
      </c>
      <c r="BH16" s="360" t="s">
        <v>826</v>
      </c>
    </row>
    <row r="17" spans="2:60" s="425" customFormat="1" x14ac:dyDescent="0.35">
      <c r="B17" s="424" t="s">
        <v>117</v>
      </c>
      <c r="C17" s="121">
        <v>60003</v>
      </c>
      <c r="D17" s="121">
        <v>62107</v>
      </c>
      <c r="E17" s="121">
        <v>52567</v>
      </c>
      <c r="F17" s="121">
        <v>60706</v>
      </c>
      <c r="G17" s="121">
        <v>58376</v>
      </c>
      <c r="H17" s="121">
        <v>57039</v>
      </c>
      <c r="I17" s="121">
        <v>59953.656000000003</v>
      </c>
      <c r="J17" s="121">
        <v>56919</v>
      </c>
      <c r="K17" s="121">
        <v>63285</v>
      </c>
      <c r="L17" s="121">
        <v>59768</v>
      </c>
      <c r="M17" s="121">
        <v>57674</v>
      </c>
      <c r="N17" s="121">
        <v>56594</v>
      </c>
      <c r="O17" s="121"/>
      <c r="P17" s="121">
        <v>15362</v>
      </c>
      <c r="Q17" s="121">
        <v>14671.231</v>
      </c>
      <c r="R17" s="121">
        <v>14520.769</v>
      </c>
      <c r="S17" s="121">
        <v>14763</v>
      </c>
      <c r="T17" s="121">
        <v>15998.656000000003</v>
      </c>
      <c r="U17" s="121">
        <v>13420.714999999998</v>
      </c>
      <c r="V17" s="121">
        <v>12395.285000000002</v>
      </c>
      <c r="W17" s="121">
        <v>14953.39</v>
      </c>
      <c r="X17" s="121">
        <v>16150</v>
      </c>
      <c r="Y17" s="121">
        <v>13111</v>
      </c>
      <c r="Z17" s="121">
        <v>14372</v>
      </c>
      <c r="AA17" s="121">
        <v>17077</v>
      </c>
      <c r="AB17" s="121">
        <v>18726</v>
      </c>
      <c r="AC17" s="121">
        <v>14650</v>
      </c>
      <c r="AD17" s="121">
        <v>14224</v>
      </c>
      <c r="AE17" s="121">
        <v>14817</v>
      </c>
      <c r="AF17" s="121">
        <v>16078</v>
      </c>
      <c r="AG17" s="121">
        <v>14958</v>
      </c>
      <c r="AH17" s="121">
        <v>14134</v>
      </c>
      <c r="AI17" s="121">
        <v>13793</v>
      </c>
      <c r="AJ17" s="121">
        <v>14795</v>
      </c>
      <c r="AK17" s="121">
        <v>14308</v>
      </c>
      <c r="AL17" s="121">
        <v>13808</v>
      </c>
      <c r="AM17" s="121">
        <v>13973.586446000001</v>
      </c>
      <c r="AN17" s="121">
        <v>14504.516700000002</v>
      </c>
      <c r="AO17" s="121">
        <v>14154.073624000001</v>
      </c>
      <c r="AP17" s="121">
        <v>12631.802486999999</v>
      </c>
      <c r="AQ17" s="121">
        <v>13106.055015999998</v>
      </c>
      <c r="AR17" s="121">
        <v>13436.867051000001</v>
      </c>
      <c r="AS17" s="121">
        <v>12202.859182999999</v>
      </c>
      <c r="AT17" s="121">
        <v>9780.8601550000021</v>
      </c>
      <c r="AU17" s="121">
        <v>11891.931920999999</v>
      </c>
      <c r="AV17" s="121">
        <v>13394.444556999999</v>
      </c>
      <c r="AW17" s="121">
        <v>12726.868379</v>
      </c>
      <c r="AX17" s="121">
        <v>12499.664799</v>
      </c>
      <c r="AY17" s="121">
        <v>12898.957140999999</v>
      </c>
      <c r="AZ17" s="121">
        <v>13926.561323000002</v>
      </c>
      <c r="BA17" s="121">
        <v>14161.134077000002</v>
      </c>
      <c r="BB17" s="121">
        <v>11289.732134999995</v>
      </c>
      <c r="BC17" s="121">
        <v>11649.422240999998</v>
      </c>
      <c r="BD17" s="121">
        <v>14167.408357999999</v>
      </c>
      <c r="BE17" s="907">
        <v>13404</v>
      </c>
      <c r="BF17" s="945">
        <v>9307.2199359999959</v>
      </c>
      <c r="BG17" s="993">
        <v>8916</v>
      </c>
      <c r="BH17" s="991">
        <v>9841.5165220000035</v>
      </c>
    </row>
    <row r="18" spans="2:60" s="425" customFormat="1" x14ac:dyDescent="0.35">
      <c r="B18" s="426" t="s">
        <v>118</v>
      </c>
      <c r="C18" s="150">
        <v>52243</v>
      </c>
      <c r="D18" s="150">
        <v>54578</v>
      </c>
      <c r="E18" s="150">
        <v>47152</v>
      </c>
      <c r="F18" s="150">
        <v>52729</v>
      </c>
      <c r="G18" s="150">
        <v>52479</v>
      </c>
      <c r="H18" s="150">
        <v>52111</v>
      </c>
      <c r="I18" s="150">
        <v>54969.156000000003</v>
      </c>
      <c r="J18" s="150">
        <v>51976</v>
      </c>
      <c r="K18" s="150">
        <v>57847</v>
      </c>
      <c r="L18" s="150">
        <v>53690</v>
      </c>
      <c r="M18" s="150">
        <v>51750</v>
      </c>
      <c r="N18" s="150">
        <v>51162</v>
      </c>
      <c r="O18" s="121"/>
      <c r="P18" s="150">
        <v>14169</v>
      </c>
      <c r="Q18" s="150">
        <v>13292.530999999999</v>
      </c>
      <c r="R18" s="150">
        <v>13294.469000000001</v>
      </c>
      <c r="S18" s="150">
        <v>13632</v>
      </c>
      <c r="T18" s="150">
        <v>14750.156000000003</v>
      </c>
      <c r="U18" s="150">
        <v>12243.914999999999</v>
      </c>
      <c r="V18" s="150">
        <v>11182.085000000001</v>
      </c>
      <c r="W18" s="150">
        <v>13696.49</v>
      </c>
      <c r="X18" s="150">
        <v>14854</v>
      </c>
      <c r="Y18" s="150">
        <v>12003</v>
      </c>
      <c r="Z18" s="150">
        <v>13129</v>
      </c>
      <c r="AA18" s="150">
        <v>15532</v>
      </c>
      <c r="AB18" s="150">
        <v>17182</v>
      </c>
      <c r="AC18" s="150">
        <v>13204</v>
      </c>
      <c r="AD18" s="150">
        <v>12648</v>
      </c>
      <c r="AE18" s="150">
        <v>13318</v>
      </c>
      <c r="AF18" s="150">
        <v>14520</v>
      </c>
      <c r="AG18" s="150">
        <v>13529</v>
      </c>
      <c r="AH18" s="150">
        <v>12604</v>
      </c>
      <c r="AI18" s="150">
        <v>12398</v>
      </c>
      <c r="AJ18" s="150">
        <v>13223</v>
      </c>
      <c r="AK18" s="150">
        <v>12795</v>
      </c>
      <c r="AL18" s="150">
        <v>12521</v>
      </c>
      <c r="AM18" s="150">
        <v>12776.385967999999</v>
      </c>
      <c r="AN18" s="150">
        <v>13069.147166000004</v>
      </c>
      <c r="AO18" s="150">
        <v>12797.179423999998</v>
      </c>
      <c r="AP18" s="150">
        <v>11325.338746999998</v>
      </c>
      <c r="AQ18" s="150">
        <v>11736.872926</v>
      </c>
      <c r="AR18" s="150">
        <v>12072.421431000002</v>
      </c>
      <c r="AS18" s="150">
        <v>10729.085873</v>
      </c>
      <c r="AT18" s="150">
        <v>8930.6942250000011</v>
      </c>
      <c r="AU18" s="150">
        <v>10777.481840999999</v>
      </c>
      <c r="AV18" s="150">
        <v>12087.677997000001</v>
      </c>
      <c r="AW18" s="150">
        <v>11119.364539</v>
      </c>
      <c r="AX18" s="150">
        <v>11069.323799</v>
      </c>
      <c r="AY18" s="150">
        <v>11560.081551000001</v>
      </c>
      <c r="AZ18" s="150">
        <v>12491.931393000003</v>
      </c>
      <c r="BA18" s="150">
        <v>12750.799507000002</v>
      </c>
      <c r="BB18" s="150">
        <v>10021.836324999998</v>
      </c>
      <c r="BC18" s="150">
        <v>10315.184660999998</v>
      </c>
      <c r="BD18" s="150">
        <v>12967.327578</v>
      </c>
      <c r="BE18" s="908">
        <v>11947</v>
      </c>
      <c r="BF18" s="946">
        <v>7908.4986859999981</v>
      </c>
      <c r="BG18" s="994">
        <v>7732</v>
      </c>
      <c r="BH18" s="992">
        <v>8660.3394020000014</v>
      </c>
    </row>
    <row r="19" spans="2:60" s="425" customFormat="1" x14ac:dyDescent="0.35">
      <c r="B19" s="424" t="s">
        <v>119</v>
      </c>
      <c r="C19" s="121">
        <v>30277</v>
      </c>
      <c r="D19" s="121">
        <v>24088</v>
      </c>
      <c r="E19" s="121">
        <v>20109</v>
      </c>
      <c r="F19" s="121">
        <v>23065</v>
      </c>
      <c r="G19" s="121">
        <v>34237</v>
      </c>
      <c r="H19" s="121">
        <v>22712</v>
      </c>
      <c r="I19" s="121">
        <v>19819.809999999998</v>
      </c>
      <c r="J19" s="121">
        <v>21526</v>
      </c>
      <c r="K19" s="121">
        <v>19898</v>
      </c>
      <c r="L19" s="121">
        <v>18173</v>
      </c>
      <c r="M19" s="121">
        <v>22161</v>
      </c>
      <c r="N19" s="121">
        <v>26014</v>
      </c>
      <c r="O19" s="121"/>
      <c r="P19" s="121">
        <v>5829</v>
      </c>
      <c r="Q19" s="121">
        <v>2246.085</v>
      </c>
      <c r="R19" s="121">
        <v>4799.915</v>
      </c>
      <c r="S19" s="121">
        <v>7055</v>
      </c>
      <c r="T19" s="121">
        <v>5718.8099999999977</v>
      </c>
      <c r="U19" s="121">
        <v>3726.0780000000004</v>
      </c>
      <c r="V19" s="121">
        <v>5621.9219999999996</v>
      </c>
      <c r="W19" s="121">
        <v>6530.2910000000002</v>
      </c>
      <c r="X19" s="121">
        <v>5647</v>
      </c>
      <c r="Y19" s="121">
        <v>3356</v>
      </c>
      <c r="Z19" s="121">
        <v>5220</v>
      </c>
      <c r="AA19" s="121">
        <v>6313</v>
      </c>
      <c r="AB19" s="121">
        <v>5008</v>
      </c>
      <c r="AC19" s="121">
        <v>2556</v>
      </c>
      <c r="AD19" s="121">
        <v>4445</v>
      </c>
      <c r="AE19" s="121">
        <v>5708</v>
      </c>
      <c r="AF19" s="121">
        <v>5464</v>
      </c>
      <c r="AG19" s="121">
        <v>3056</v>
      </c>
      <c r="AH19" s="121">
        <v>5909</v>
      </c>
      <c r="AI19" s="121">
        <v>6944</v>
      </c>
      <c r="AJ19" s="121">
        <v>6252</v>
      </c>
      <c r="AK19" s="121">
        <v>5533</v>
      </c>
      <c r="AL19" s="121">
        <v>6573</v>
      </c>
      <c r="AM19" s="121">
        <v>7496.4269219999996</v>
      </c>
      <c r="AN19" s="121">
        <v>6411.1238159999975</v>
      </c>
      <c r="AO19" s="121">
        <v>4989.4896700000018</v>
      </c>
      <c r="AP19" s="121">
        <v>5261.8090599999996</v>
      </c>
      <c r="AQ19" s="121">
        <v>5286.8612699999994</v>
      </c>
      <c r="AR19" s="121">
        <v>4864.166400000001</v>
      </c>
      <c r="AS19" s="121">
        <v>3526.93676</v>
      </c>
      <c r="AT19" s="121">
        <v>4598.9931799999977</v>
      </c>
      <c r="AU19" s="121">
        <v>5166.8134200000004</v>
      </c>
      <c r="AV19" s="121">
        <v>4616.61996</v>
      </c>
      <c r="AW19" s="121">
        <v>3341.19382</v>
      </c>
      <c r="AX19" s="121">
        <v>5343.502809999999</v>
      </c>
      <c r="AY19" s="121">
        <v>5890.274519999999</v>
      </c>
      <c r="AZ19" s="121">
        <v>5263.4769600000018</v>
      </c>
      <c r="BA19" s="121">
        <v>4586.3815000000004</v>
      </c>
      <c r="BB19" s="121">
        <v>5458.2940000000008</v>
      </c>
      <c r="BC19" s="121">
        <v>6271.1511069999997</v>
      </c>
      <c r="BD19" s="121">
        <v>4729.9940699999997</v>
      </c>
      <c r="BE19" s="907">
        <v>4427</v>
      </c>
      <c r="BF19" s="945">
        <v>4936.1198950000007</v>
      </c>
      <c r="BG19" s="993">
        <v>5721</v>
      </c>
      <c r="BH19" s="991">
        <v>4867.6297480000003</v>
      </c>
    </row>
    <row r="20" spans="2:60" s="425" customFormat="1" x14ac:dyDescent="0.35">
      <c r="B20" s="424" t="s">
        <v>120</v>
      </c>
      <c r="C20" s="121">
        <v>22979</v>
      </c>
      <c r="D20" s="121">
        <v>20420</v>
      </c>
      <c r="E20" s="121">
        <v>12222</v>
      </c>
      <c r="F20" s="121">
        <v>13653</v>
      </c>
      <c r="G20" s="121">
        <v>14433</v>
      </c>
      <c r="H20" s="121">
        <v>13923</v>
      </c>
      <c r="I20" s="121">
        <v>13730.3</v>
      </c>
      <c r="J20" s="121">
        <v>12356</v>
      </c>
      <c r="K20" s="121">
        <v>12378</v>
      </c>
      <c r="L20" s="121">
        <v>11315</v>
      </c>
      <c r="M20" s="121">
        <v>13032</v>
      </c>
      <c r="N20" s="121">
        <v>12603</v>
      </c>
      <c r="O20" s="121"/>
      <c r="P20" s="121">
        <v>3295</v>
      </c>
      <c r="Q20" s="121">
        <v>3041.9</v>
      </c>
      <c r="R20" s="121">
        <v>3476.1</v>
      </c>
      <c r="S20" s="121">
        <v>3623</v>
      </c>
      <c r="T20" s="121">
        <v>3589.2999999999988</v>
      </c>
      <c r="U20" s="121">
        <v>3198</v>
      </c>
      <c r="V20" s="121">
        <v>2965</v>
      </c>
      <c r="W20" s="121">
        <v>3197.4000000000005</v>
      </c>
      <c r="X20" s="121">
        <v>2947</v>
      </c>
      <c r="Y20" s="121">
        <v>3050</v>
      </c>
      <c r="Z20" s="121">
        <v>3184</v>
      </c>
      <c r="AA20" s="121">
        <v>3084</v>
      </c>
      <c r="AB20" s="121">
        <v>3009</v>
      </c>
      <c r="AC20" s="121">
        <v>2841</v>
      </c>
      <c r="AD20" s="121">
        <v>2599</v>
      </c>
      <c r="AE20" s="121">
        <v>2838</v>
      </c>
      <c r="AF20" s="121">
        <v>2996</v>
      </c>
      <c r="AG20" s="121">
        <v>3111</v>
      </c>
      <c r="AH20" s="121">
        <v>3475</v>
      </c>
      <c r="AI20" s="121">
        <v>3142</v>
      </c>
      <c r="AJ20" s="121">
        <v>3296</v>
      </c>
      <c r="AK20" s="121">
        <v>3198</v>
      </c>
      <c r="AL20" s="121">
        <v>3244</v>
      </c>
      <c r="AM20" s="121">
        <v>3011.9909750000002</v>
      </c>
      <c r="AN20" s="121">
        <v>3148.7329409999998</v>
      </c>
      <c r="AO20" s="121">
        <v>2868.3163399999999</v>
      </c>
      <c r="AP20" s="121">
        <v>2492.799</v>
      </c>
      <c r="AQ20" s="121">
        <v>2275.7603399999998</v>
      </c>
      <c r="AR20" s="121">
        <v>1664.0343300000002</v>
      </c>
      <c r="AS20" s="121">
        <v>1651.1913000000002</v>
      </c>
      <c r="AT20" s="121">
        <v>1510.0824499999997</v>
      </c>
      <c r="AU20" s="121">
        <v>1375.9468099999999</v>
      </c>
      <c r="AV20" s="121">
        <v>1683.24586</v>
      </c>
      <c r="AW20" s="121">
        <v>1724.3614800000003</v>
      </c>
      <c r="AX20" s="121">
        <v>1901.1821900000002</v>
      </c>
      <c r="AY20" s="121">
        <v>1970.5201600000003</v>
      </c>
      <c r="AZ20" s="121">
        <v>1544.1781999999998</v>
      </c>
      <c r="BA20" s="121">
        <v>1677.0806200000002</v>
      </c>
      <c r="BB20" s="121">
        <v>2226.3397099999993</v>
      </c>
      <c r="BC20" s="121">
        <v>1572.45147</v>
      </c>
      <c r="BD20" s="121">
        <v>1038.4728800000003</v>
      </c>
      <c r="BE20" s="907">
        <v>1351</v>
      </c>
      <c r="BF20" s="945">
        <v>1144.5672999999999</v>
      </c>
      <c r="BG20" s="993">
        <v>973</v>
      </c>
      <c r="BH20" s="991">
        <v>1080.8474099999999</v>
      </c>
    </row>
    <row r="21" spans="2:60" s="425" customFormat="1" x14ac:dyDescent="0.35">
      <c r="B21" s="424" t="s">
        <v>121</v>
      </c>
      <c r="C21" s="121">
        <v>10495</v>
      </c>
      <c r="D21" s="121">
        <v>9461</v>
      </c>
      <c r="E21" s="121">
        <v>6790</v>
      </c>
      <c r="F21" s="121">
        <v>7627</v>
      </c>
      <c r="G21" s="121">
        <v>7310</v>
      </c>
      <c r="H21" s="121">
        <v>6730</v>
      </c>
      <c r="I21" s="121">
        <v>5867.6</v>
      </c>
      <c r="J21" s="121">
        <v>5979</v>
      </c>
      <c r="K21" s="121">
        <v>5860</v>
      </c>
      <c r="L21" s="121">
        <v>6309</v>
      </c>
      <c r="M21" s="121">
        <v>6985</v>
      </c>
      <c r="N21" s="121">
        <v>6791</v>
      </c>
      <c r="O21" s="121"/>
      <c r="P21" s="121">
        <v>1588</v>
      </c>
      <c r="Q21" s="121">
        <v>1462</v>
      </c>
      <c r="R21" s="121">
        <v>1497</v>
      </c>
      <c r="S21" s="121">
        <v>1458</v>
      </c>
      <c r="T21" s="121">
        <v>1450.6000000000004</v>
      </c>
      <c r="U21" s="121">
        <v>1513.3</v>
      </c>
      <c r="V21" s="121">
        <v>1397.7</v>
      </c>
      <c r="W21" s="121">
        <v>1559.7</v>
      </c>
      <c r="X21" s="121">
        <v>1496</v>
      </c>
      <c r="Y21" s="121">
        <v>1500</v>
      </c>
      <c r="Z21" s="121">
        <v>1498</v>
      </c>
      <c r="AA21" s="121">
        <v>1420</v>
      </c>
      <c r="AB21" s="121">
        <v>1431</v>
      </c>
      <c r="AC21" s="121">
        <v>1596</v>
      </c>
      <c r="AD21" s="121">
        <v>1622</v>
      </c>
      <c r="AE21" s="121">
        <v>1474</v>
      </c>
      <c r="AF21" s="121">
        <v>1606</v>
      </c>
      <c r="AG21" s="121">
        <v>1746</v>
      </c>
      <c r="AH21" s="121">
        <v>1723</v>
      </c>
      <c r="AI21" s="121">
        <v>1733</v>
      </c>
      <c r="AJ21" s="121">
        <v>1780</v>
      </c>
      <c r="AK21" s="121">
        <v>1828</v>
      </c>
      <c r="AL21" s="121">
        <v>1693</v>
      </c>
      <c r="AM21" s="121">
        <v>1649.5525459999999</v>
      </c>
      <c r="AN21" s="121">
        <v>1619.9854189999996</v>
      </c>
      <c r="AO21" s="121">
        <v>1710.5479600000001</v>
      </c>
      <c r="AP21" s="121">
        <v>1632.1874499999999</v>
      </c>
      <c r="AQ21" s="121">
        <v>1515.3298199999999</v>
      </c>
      <c r="AR21" s="121">
        <v>1487.3932200000002</v>
      </c>
      <c r="AS21" s="121">
        <v>1481.5381000000002</v>
      </c>
      <c r="AT21" s="121">
        <v>1218.93156</v>
      </c>
      <c r="AU21" s="121">
        <v>1377.57764</v>
      </c>
      <c r="AV21" s="121">
        <v>1681.6981899999998</v>
      </c>
      <c r="AW21" s="121">
        <v>1610.5927200000001</v>
      </c>
      <c r="AX21" s="121">
        <v>1620.6084699999999</v>
      </c>
      <c r="AY21" s="121">
        <v>1648.6515499999998</v>
      </c>
      <c r="AZ21" s="121">
        <v>1595.23144</v>
      </c>
      <c r="BA21" s="121">
        <v>1567.13798</v>
      </c>
      <c r="BB21" s="121">
        <v>1456.3213799999999</v>
      </c>
      <c r="BC21" s="121">
        <v>1184.0093100000004</v>
      </c>
      <c r="BD21" s="121">
        <v>1175.9777800000002</v>
      </c>
      <c r="BE21" s="907">
        <v>1139</v>
      </c>
      <c r="BF21" s="945">
        <v>1166.12535</v>
      </c>
      <c r="BG21" s="993">
        <v>1306</v>
      </c>
      <c r="BH21" s="991">
        <v>1317.2577899999999</v>
      </c>
    </row>
    <row r="22" spans="2:60" s="425" customFormat="1" x14ac:dyDescent="0.35">
      <c r="B22" s="424" t="s">
        <v>122</v>
      </c>
      <c r="C22" s="121">
        <v>5073</v>
      </c>
      <c r="D22" s="121">
        <v>3789</v>
      </c>
      <c r="E22" s="121">
        <v>2708</v>
      </c>
      <c r="F22" s="121">
        <v>3356</v>
      </c>
      <c r="G22" s="121">
        <v>3523</v>
      </c>
      <c r="H22" s="121">
        <v>3569</v>
      </c>
      <c r="I22" s="121">
        <v>3012.6</v>
      </c>
      <c r="J22" s="121">
        <v>2692</v>
      </c>
      <c r="K22" s="121">
        <v>3001</v>
      </c>
      <c r="L22" s="121">
        <v>3042</v>
      </c>
      <c r="M22" s="121">
        <v>4534</v>
      </c>
      <c r="N22" s="121">
        <v>3913</v>
      </c>
      <c r="O22" s="121"/>
      <c r="P22" s="121">
        <v>887</v>
      </c>
      <c r="Q22" s="121">
        <v>685.3</v>
      </c>
      <c r="R22" s="121">
        <v>756.7</v>
      </c>
      <c r="S22" s="121">
        <v>825</v>
      </c>
      <c r="T22" s="121">
        <v>745.59999999999991</v>
      </c>
      <c r="U22" s="121">
        <v>588.6</v>
      </c>
      <c r="V22" s="121">
        <v>623.4</v>
      </c>
      <c r="W22" s="121">
        <v>721.3</v>
      </c>
      <c r="X22" s="121">
        <v>759</v>
      </c>
      <c r="Y22" s="121">
        <v>481</v>
      </c>
      <c r="Z22" s="121">
        <v>792</v>
      </c>
      <c r="AA22" s="121">
        <v>858</v>
      </c>
      <c r="AB22" s="121">
        <v>870</v>
      </c>
      <c r="AC22" s="121">
        <v>679</v>
      </c>
      <c r="AD22" s="121">
        <v>756</v>
      </c>
      <c r="AE22" s="121">
        <v>764</v>
      </c>
      <c r="AF22" s="121">
        <v>843</v>
      </c>
      <c r="AG22" s="121">
        <v>994</v>
      </c>
      <c r="AH22" s="121">
        <v>1321</v>
      </c>
      <c r="AI22" s="121">
        <v>1267</v>
      </c>
      <c r="AJ22" s="121">
        <v>951</v>
      </c>
      <c r="AK22" s="121">
        <v>812</v>
      </c>
      <c r="AL22" s="121">
        <v>954</v>
      </c>
      <c r="AM22" s="121">
        <v>1069.197966</v>
      </c>
      <c r="AN22" s="121">
        <v>1077.6176849999993</v>
      </c>
      <c r="AO22" s="121">
        <v>897.79227000000037</v>
      </c>
      <c r="AP22" s="121">
        <v>806.65711999999985</v>
      </c>
      <c r="AQ22" s="121">
        <v>926.95058000000006</v>
      </c>
      <c r="AR22" s="121">
        <v>1042.73606</v>
      </c>
      <c r="AS22" s="121">
        <v>765.97130000000004</v>
      </c>
      <c r="AT22" s="121">
        <v>477.74243000000001</v>
      </c>
      <c r="AU22" s="121">
        <v>389.14936</v>
      </c>
      <c r="AV22" s="121">
        <v>353.64383999999995</v>
      </c>
      <c r="AW22" s="121">
        <v>474.82052999999996</v>
      </c>
      <c r="AX22" s="121">
        <v>411.89864</v>
      </c>
      <c r="AY22" s="121">
        <v>460.31700000000001</v>
      </c>
      <c r="AZ22" s="121">
        <v>519.78135999999995</v>
      </c>
      <c r="BA22" s="121">
        <v>514.05088999999998</v>
      </c>
      <c r="BB22" s="121">
        <v>734.6570099999999</v>
      </c>
      <c r="BC22" s="121">
        <v>789.87522000000013</v>
      </c>
      <c r="BD22" s="121">
        <v>698.96519999999998</v>
      </c>
      <c r="BE22" s="907">
        <v>522</v>
      </c>
      <c r="BF22" s="945">
        <v>423.09933000000001</v>
      </c>
      <c r="BG22" s="993">
        <v>432</v>
      </c>
      <c r="BH22" s="991">
        <v>556.24626000000012</v>
      </c>
    </row>
    <row r="23" spans="2:60" s="425" customFormat="1" x14ac:dyDescent="0.35">
      <c r="B23" s="424" t="s">
        <v>123</v>
      </c>
      <c r="C23" s="121">
        <v>6654</v>
      </c>
      <c r="D23" s="121">
        <v>5221</v>
      </c>
      <c r="E23" s="121">
        <v>4212</v>
      </c>
      <c r="F23" s="121">
        <v>4817</v>
      </c>
      <c r="G23" s="121">
        <v>5070</v>
      </c>
      <c r="H23" s="121">
        <v>4673</v>
      </c>
      <c r="I23" s="121">
        <v>4415.5</v>
      </c>
      <c r="J23" s="121">
        <v>4782</v>
      </c>
      <c r="K23" s="121">
        <v>4733</v>
      </c>
      <c r="L23" s="121">
        <v>4385</v>
      </c>
      <c r="M23" s="121">
        <v>4525</v>
      </c>
      <c r="N23" s="121">
        <v>3994</v>
      </c>
      <c r="O23" s="121"/>
      <c r="P23" s="121">
        <v>1438</v>
      </c>
      <c r="Q23" s="121">
        <v>911.50000000000011</v>
      </c>
      <c r="R23" s="121">
        <v>1036.5</v>
      </c>
      <c r="S23" s="121">
        <v>1159</v>
      </c>
      <c r="T23" s="121">
        <v>1308.5</v>
      </c>
      <c r="U23" s="121">
        <v>1310.8000000000002</v>
      </c>
      <c r="V23" s="121">
        <v>1135.1999999999998</v>
      </c>
      <c r="W23" s="121">
        <v>1076</v>
      </c>
      <c r="X23" s="121">
        <v>1212</v>
      </c>
      <c r="Y23" s="121">
        <v>1136</v>
      </c>
      <c r="Z23" s="121">
        <v>1199</v>
      </c>
      <c r="AA23" s="121">
        <v>1090</v>
      </c>
      <c r="AB23" s="121">
        <v>1265</v>
      </c>
      <c r="AC23" s="121">
        <v>1195</v>
      </c>
      <c r="AD23" s="121">
        <v>994</v>
      </c>
      <c r="AE23" s="121">
        <v>934</v>
      </c>
      <c r="AF23" s="121">
        <v>1222</v>
      </c>
      <c r="AG23" s="121">
        <v>1031</v>
      </c>
      <c r="AH23" s="121">
        <v>1175</v>
      </c>
      <c r="AI23" s="121">
        <v>1007</v>
      </c>
      <c r="AJ23" s="121">
        <v>1301</v>
      </c>
      <c r="AK23" s="121">
        <v>981</v>
      </c>
      <c r="AL23" s="121">
        <v>920</v>
      </c>
      <c r="AM23" s="121">
        <v>958.69845500000008</v>
      </c>
      <c r="AN23" s="121">
        <v>1134.8728759999999</v>
      </c>
      <c r="AO23" s="121">
        <v>1007.5537899999998</v>
      </c>
      <c r="AP23" s="121">
        <v>927.45997</v>
      </c>
      <c r="AQ23" s="121">
        <v>818.75317000000007</v>
      </c>
      <c r="AR23" s="121">
        <v>928.61115999999981</v>
      </c>
      <c r="AS23" s="121">
        <v>787.2923199999999</v>
      </c>
      <c r="AT23" s="121">
        <v>608.86305000000004</v>
      </c>
      <c r="AU23" s="121">
        <v>587.13438999999994</v>
      </c>
      <c r="AV23" s="121">
        <v>772.23924</v>
      </c>
      <c r="AW23" s="121">
        <v>649.96700999999996</v>
      </c>
      <c r="AX23" s="121">
        <v>542.59663999999998</v>
      </c>
      <c r="AY23" s="121">
        <v>507.79525000000001</v>
      </c>
      <c r="AZ23" s="121">
        <v>684.17646000000002</v>
      </c>
      <c r="BA23" s="121">
        <v>683.10468000000003</v>
      </c>
      <c r="BB23" s="121">
        <v>904.39401000000009</v>
      </c>
      <c r="BC23" s="121">
        <v>741.19106000000011</v>
      </c>
      <c r="BD23" s="121">
        <v>823.99398999999994</v>
      </c>
      <c r="BE23" s="907">
        <v>847</v>
      </c>
      <c r="BF23" s="945">
        <v>466.87608999999992</v>
      </c>
      <c r="BG23" s="993">
        <v>567</v>
      </c>
      <c r="BH23" s="991">
        <v>601.65264999999999</v>
      </c>
    </row>
    <row r="24" spans="2:60" s="425" customFormat="1" x14ac:dyDescent="0.35">
      <c r="B24" s="424" t="s">
        <v>124</v>
      </c>
      <c r="C24" s="121">
        <v>3699</v>
      </c>
      <c r="D24" s="121">
        <v>4118</v>
      </c>
      <c r="E24" s="121">
        <v>2704</v>
      </c>
      <c r="F24" s="121">
        <v>3161</v>
      </c>
      <c r="G24" s="121">
        <v>4172</v>
      </c>
      <c r="H24" s="121">
        <v>5212</v>
      </c>
      <c r="I24" s="121">
        <v>4866.2</v>
      </c>
      <c r="J24" s="121">
        <v>4536</v>
      </c>
      <c r="K24" s="121">
        <v>5173</v>
      </c>
      <c r="L24" s="121">
        <v>6473</v>
      </c>
      <c r="M24" s="121">
        <v>7605</v>
      </c>
      <c r="N24" s="121">
        <v>9245</v>
      </c>
      <c r="O24" s="121"/>
      <c r="P24" s="121">
        <v>1400</v>
      </c>
      <c r="Q24" s="121">
        <v>1211.3</v>
      </c>
      <c r="R24" s="121">
        <v>1194.7</v>
      </c>
      <c r="S24" s="121">
        <v>1201</v>
      </c>
      <c r="T24" s="121">
        <v>1259.2</v>
      </c>
      <c r="U24" s="121">
        <v>1077.0999999999999</v>
      </c>
      <c r="V24" s="121">
        <v>1209.9000000000001</v>
      </c>
      <c r="W24" s="121">
        <v>1135.3000000000002</v>
      </c>
      <c r="X24" s="121">
        <v>1113</v>
      </c>
      <c r="Y24" s="121">
        <v>1174</v>
      </c>
      <c r="Z24" s="121">
        <v>1161</v>
      </c>
      <c r="AA24" s="121">
        <v>1288</v>
      </c>
      <c r="AB24" s="121">
        <v>1549</v>
      </c>
      <c r="AC24" s="121">
        <v>1442</v>
      </c>
      <c r="AD24" s="121">
        <v>1589</v>
      </c>
      <c r="AE24" s="121">
        <v>1589</v>
      </c>
      <c r="AF24" s="121">
        <v>1853</v>
      </c>
      <c r="AG24" s="121">
        <v>1849</v>
      </c>
      <c r="AH24" s="121">
        <v>1847</v>
      </c>
      <c r="AI24" s="121">
        <v>1891</v>
      </c>
      <c r="AJ24" s="121">
        <v>2017</v>
      </c>
      <c r="AK24" s="121">
        <v>2117</v>
      </c>
      <c r="AL24" s="121">
        <v>2276</v>
      </c>
      <c r="AM24" s="121">
        <v>2217.5516130000001</v>
      </c>
      <c r="AN24" s="121">
        <v>2634.441392000002</v>
      </c>
      <c r="AO24" s="121">
        <v>2425.8349059999991</v>
      </c>
      <c r="AP24" s="121">
        <v>2252.0748630000003</v>
      </c>
      <c r="AQ24" s="121">
        <v>2469.3043640000001</v>
      </c>
      <c r="AR24" s="121">
        <v>2348.3626439999998</v>
      </c>
      <c r="AS24" s="121">
        <v>2076.7271129999999</v>
      </c>
      <c r="AT24" s="121">
        <v>2268.523236</v>
      </c>
      <c r="AU24" s="121">
        <v>2582.652865</v>
      </c>
      <c r="AV24" s="121">
        <v>2784.5036219999997</v>
      </c>
      <c r="AW24" s="121">
        <v>2328.5950690000004</v>
      </c>
      <c r="AX24" s="121">
        <v>2492.0367729999998</v>
      </c>
      <c r="AY24" s="121">
        <v>2569.3710200000005</v>
      </c>
      <c r="AZ24" s="121">
        <v>2588.1171540000005</v>
      </c>
      <c r="BA24" s="121">
        <v>2371.6017120000006</v>
      </c>
      <c r="BB24" s="121">
        <v>2419.661975</v>
      </c>
      <c r="BC24" s="121">
        <v>2036.6198509999997</v>
      </c>
      <c r="BD24" s="121">
        <v>1491.7053080000001</v>
      </c>
      <c r="BE24" s="907">
        <v>1226</v>
      </c>
      <c r="BF24" s="945">
        <v>1349.2449729999998</v>
      </c>
      <c r="BG24" s="993">
        <v>1516</v>
      </c>
      <c r="BH24" s="991">
        <v>1810.5357980000003</v>
      </c>
    </row>
    <row r="25" spans="2:60" s="120" customFormat="1" x14ac:dyDescent="0.35">
      <c r="B25" s="148" t="s">
        <v>125</v>
      </c>
      <c r="C25" s="149">
        <v>5682</v>
      </c>
      <c r="D25" s="149">
        <v>5242</v>
      </c>
      <c r="E25" s="149">
        <v>3302</v>
      </c>
      <c r="F25" s="149">
        <v>3181</v>
      </c>
      <c r="G25" s="149">
        <v>3337</v>
      </c>
      <c r="H25" s="149">
        <v>2881</v>
      </c>
      <c r="I25" s="149">
        <v>2780.0999999999995</v>
      </c>
      <c r="J25" s="149">
        <v>1917</v>
      </c>
      <c r="K25" s="149">
        <v>1929</v>
      </c>
      <c r="L25" s="149">
        <v>2030</v>
      </c>
      <c r="M25" s="149">
        <v>2626</v>
      </c>
      <c r="N25" s="149">
        <v>2719</v>
      </c>
      <c r="O25" s="121"/>
      <c r="P25" s="149">
        <v>766</v>
      </c>
      <c r="Q25" s="149">
        <v>670.5</v>
      </c>
      <c r="R25" s="149">
        <v>650.5</v>
      </c>
      <c r="S25" s="149">
        <v>751</v>
      </c>
      <c r="T25" s="149">
        <v>708.09999999999945</v>
      </c>
      <c r="U25" s="149">
        <v>462.5</v>
      </c>
      <c r="V25" s="149">
        <v>575.5</v>
      </c>
      <c r="W25" s="149">
        <v>520.1</v>
      </c>
      <c r="X25" s="149">
        <v>467</v>
      </c>
      <c r="Y25" s="149">
        <v>415</v>
      </c>
      <c r="Z25" s="149">
        <v>520</v>
      </c>
      <c r="AA25" s="149">
        <v>581</v>
      </c>
      <c r="AB25" s="149">
        <v>518</v>
      </c>
      <c r="AC25" s="149">
        <v>478</v>
      </c>
      <c r="AD25" s="149">
        <v>571</v>
      </c>
      <c r="AE25" s="149">
        <v>528</v>
      </c>
      <c r="AF25" s="149">
        <v>545</v>
      </c>
      <c r="AG25" s="149">
        <v>657</v>
      </c>
      <c r="AH25" s="149">
        <v>649</v>
      </c>
      <c r="AI25" s="149">
        <v>644</v>
      </c>
      <c r="AJ25" s="149">
        <v>699</v>
      </c>
      <c r="AK25" s="149">
        <v>648</v>
      </c>
      <c r="AL25" s="149">
        <v>672</v>
      </c>
      <c r="AM25" s="149">
        <v>707.47930399999996</v>
      </c>
      <c r="AN25" s="149">
        <v>691.97007100000008</v>
      </c>
      <c r="AO25" s="149">
        <v>536.15866000000005</v>
      </c>
      <c r="AP25" s="149">
        <v>577.27074399999992</v>
      </c>
      <c r="AQ25" s="149">
        <v>608.84694000000002</v>
      </c>
      <c r="AR25" s="149">
        <v>607.83130299999993</v>
      </c>
      <c r="AS25" s="121">
        <v>496.161585</v>
      </c>
      <c r="AT25" s="121">
        <v>412.57280700000007</v>
      </c>
      <c r="AU25" s="121">
        <v>546.58656099999996</v>
      </c>
      <c r="AV25" s="121">
        <v>495.63736</v>
      </c>
      <c r="AW25" s="121">
        <v>451.40068100000008</v>
      </c>
      <c r="AX25" s="121">
        <v>466.34937299999996</v>
      </c>
      <c r="AY25" s="121">
        <v>452.65802799999989</v>
      </c>
      <c r="AZ25" s="121">
        <v>465.26575300000002</v>
      </c>
      <c r="BA25" s="121">
        <v>373.92524099999997</v>
      </c>
      <c r="BB25" s="121">
        <v>536.04463499999997</v>
      </c>
      <c r="BC25" s="121">
        <v>512.49728000000005</v>
      </c>
      <c r="BD25" s="121">
        <v>414.94090999999997</v>
      </c>
      <c r="BE25" s="907">
        <v>379</v>
      </c>
      <c r="BF25" s="945">
        <v>385.19199000000003</v>
      </c>
      <c r="BG25" s="993">
        <v>389</v>
      </c>
      <c r="BH25" s="991">
        <v>328.30358199999995</v>
      </c>
    </row>
    <row r="26" spans="2:60" s="120" customFormat="1" ht="15" thickBot="1" x14ac:dyDescent="0.4">
      <c r="B26" s="204" t="s">
        <v>72</v>
      </c>
      <c r="C26" s="205">
        <v>144862</v>
      </c>
      <c r="D26" s="205">
        <v>134446</v>
      </c>
      <c r="E26" s="205">
        <v>104614</v>
      </c>
      <c r="F26" s="205">
        <v>119566</v>
      </c>
      <c r="G26" s="205">
        <v>130458</v>
      </c>
      <c r="H26" s="205">
        <v>116739</v>
      </c>
      <c r="I26" s="205">
        <v>114445.76600000002</v>
      </c>
      <c r="J26" s="205">
        <v>110706</v>
      </c>
      <c r="K26" s="205">
        <v>116257</v>
      </c>
      <c r="L26" s="205">
        <v>111495</v>
      </c>
      <c r="M26" s="205">
        <v>119141</v>
      </c>
      <c r="N26" s="205">
        <v>121874</v>
      </c>
      <c r="O26" s="121"/>
      <c r="P26" s="205">
        <v>30565</v>
      </c>
      <c r="Q26" s="205">
        <v>24899.816000000003</v>
      </c>
      <c r="R26" s="205">
        <v>27932.183999999997</v>
      </c>
      <c r="S26" s="205">
        <v>30835</v>
      </c>
      <c r="T26" s="205">
        <v>30778.765999999989</v>
      </c>
      <c r="U26" s="205">
        <v>25297.093000000001</v>
      </c>
      <c r="V26" s="205">
        <v>25923.906999999999</v>
      </c>
      <c r="W26" s="205">
        <v>29693.481</v>
      </c>
      <c r="X26" s="205">
        <v>29792</v>
      </c>
      <c r="Y26" s="205">
        <v>24224</v>
      </c>
      <c r="Z26" s="205">
        <v>27946</v>
      </c>
      <c r="AA26" s="205">
        <v>31712</v>
      </c>
      <c r="AB26" s="205">
        <v>32375</v>
      </c>
      <c r="AC26" s="205">
        <f>SUM(AC17:AC25)-AC18</f>
        <v>25437</v>
      </c>
      <c r="AD26" s="205">
        <f>SUM(AD17:AD25)-AD18</f>
        <v>26800</v>
      </c>
      <c r="AE26" s="205">
        <v>28651</v>
      </c>
      <c r="AF26" s="205">
        <v>30607</v>
      </c>
      <c r="AG26" s="205">
        <f t="shared" ref="AG26" si="1">SUM(AG17:AG25)-AG18</f>
        <v>27402</v>
      </c>
      <c r="AH26" s="205">
        <v>30234</v>
      </c>
      <c r="AI26" s="205">
        <v>30421</v>
      </c>
      <c r="AJ26" s="205">
        <v>31092</v>
      </c>
      <c r="AK26" s="205">
        <v>29427</v>
      </c>
      <c r="AL26" s="205">
        <v>30139</v>
      </c>
      <c r="AM26" s="205">
        <v>31084.484226999997</v>
      </c>
      <c r="AN26" s="205">
        <v>31223.260900000005</v>
      </c>
      <c r="AO26" s="205">
        <v>28589.767220000005</v>
      </c>
      <c r="AP26" s="205">
        <v>26582.060693999993</v>
      </c>
      <c r="AQ26" s="205">
        <v>27007.861499999999</v>
      </c>
      <c r="AR26" s="205">
        <v>26380.002168000003</v>
      </c>
      <c r="AS26" s="749">
        <v>22988.677661000005</v>
      </c>
      <c r="AT26" s="749">
        <v>20876.568867999998</v>
      </c>
      <c r="AU26" s="749">
        <v>23917.792966999994</v>
      </c>
      <c r="AV26" s="749">
        <v>25782.032629000001</v>
      </c>
      <c r="AW26" s="749">
        <v>23307.799689000003</v>
      </c>
      <c r="AX26" s="749">
        <v>25277.839694999995</v>
      </c>
      <c r="AY26" s="749">
        <v>26398.544669000003</v>
      </c>
      <c r="AZ26" s="749">
        <v>26586.78865000001</v>
      </c>
      <c r="BA26" s="749">
        <v>25934.416700000002</v>
      </c>
      <c r="BB26" s="749">
        <f>SUM(BB19:BB25,BB17)</f>
        <v>25025.444854999994</v>
      </c>
      <c r="BC26" s="749">
        <f>SUM(BC19:BC25,BC17)</f>
        <v>24757.217538999997</v>
      </c>
      <c r="BD26" s="749">
        <f>BD17+SUM(BD19:BD25)</f>
        <v>24541.458495999999</v>
      </c>
      <c r="BE26" s="205">
        <f>BE17+SUM(BE19:BE25)</f>
        <v>23295</v>
      </c>
      <c r="BF26" s="947">
        <v>19178.444863999997</v>
      </c>
      <c r="BG26" s="947">
        <v>19821</v>
      </c>
      <c r="BH26" s="948">
        <v>20403.98976</v>
      </c>
    </row>
    <row r="27" spans="2:60" x14ac:dyDescent="0.35">
      <c r="AQ27" s="750"/>
    </row>
  </sheetData>
  <pageMargins left="0.7" right="0.7" top="0.75" bottom="0.75" header="0.3" footer="0.3"/>
  <pageSetup paperSize="9" scale="3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zoomScale="110" zoomScaleNormal="110" zoomScaleSheetLayoutView="100" workbookViewId="0">
      <pane xSplit="3" topLeftCell="AS1" activePane="topRight" state="frozen"/>
      <selection activeCell="F15" sqref="F15"/>
      <selection pane="topRight" activeCell="AU12" sqref="AU12"/>
    </sheetView>
  </sheetViews>
  <sheetFormatPr defaultColWidth="9.08984375" defaultRowHeight="12.5" x14ac:dyDescent="0.25"/>
  <cols>
    <col min="1" max="1" width="2.90625" style="5" customWidth="1"/>
    <col min="2" max="2" width="37" style="5" customWidth="1"/>
    <col min="3" max="3" width="1.453125" style="5" customWidth="1"/>
    <col min="4" max="31" width="16.08984375" style="5" customWidth="1"/>
    <col min="32" max="32" width="15.54296875" style="5" customWidth="1"/>
    <col min="33" max="39" width="15.90625" style="5" customWidth="1"/>
    <col min="40" max="41" width="15.453125" style="5" customWidth="1"/>
    <col min="42" max="46" width="15.90625" style="5" customWidth="1"/>
    <col min="47" max="47" width="14" style="5" bestFit="1" customWidth="1"/>
    <col min="48" max="16384" width="9.08984375" style="5"/>
  </cols>
  <sheetData>
    <row r="1" spans="2:47" x14ac:dyDescent="0.25">
      <c r="B1" s="86" t="s">
        <v>246</v>
      </c>
    </row>
    <row r="2" spans="2:47" s="15" customFormat="1" ht="15" customHeight="1" x14ac:dyDescent="0.25">
      <c r="B2" s="1122" t="s">
        <v>192</v>
      </c>
      <c r="C2" s="23"/>
      <c r="D2" s="1124" t="s">
        <v>197</v>
      </c>
      <c r="E2" s="1124" t="s">
        <v>198</v>
      </c>
      <c r="F2" s="1124" t="s">
        <v>199</v>
      </c>
      <c r="G2" s="1120" t="s">
        <v>200</v>
      </c>
      <c r="H2" s="1120" t="s">
        <v>201</v>
      </c>
      <c r="I2" s="1120" t="s">
        <v>202</v>
      </c>
      <c r="J2" s="1120" t="s">
        <v>203</v>
      </c>
      <c r="K2" s="1120" t="s">
        <v>204</v>
      </c>
      <c r="L2" s="1120" t="s">
        <v>205</v>
      </c>
      <c r="M2" s="1120" t="s">
        <v>415</v>
      </c>
      <c r="N2" s="1120" t="s">
        <v>253</v>
      </c>
      <c r="O2" s="1120" t="s">
        <v>313</v>
      </c>
      <c r="P2" s="1120" t="s">
        <v>343</v>
      </c>
      <c r="Q2" s="1120" t="s">
        <v>348</v>
      </c>
      <c r="R2" s="1120" t="s">
        <v>384</v>
      </c>
      <c r="S2" s="1120" t="s">
        <v>413</v>
      </c>
      <c r="T2" s="1120" t="s">
        <v>414</v>
      </c>
      <c r="U2" s="1120" t="s">
        <v>430</v>
      </c>
      <c r="V2" s="1120" t="s">
        <v>447</v>
      </c>
      <c r="W2" s="1120" t="s">
        <v>457</v>
      </c>
      <c r="X2" s="1120" t="s">
        <v>490</v>
      </c>
      <c r="Y2" s="1120" t="s">
        <v>492</v>
      </c>
      <c r="Z2" s="1120" t="s">
        <v>505</v>
      </c>
      <c r="AA2" s="1120" t="s">
        <v>515</v>
      </c>
      <c r="AB2" s="1120" t="s">
        <v>599</v>
      </c>
      <c r="AC2" s="1120" t="s">
        <v>603</v>
      </c>
      <c r="AD2" s="1120" t="s">
        <v>614</v>
      </c>
      <c r="AE2" s="1120" t="s">
        <v>627</v>
      </c>
      <c r="AF2" s="1120" t="s">
        <v>633</v>
      </c>
      <c r="AG2" s="1120" t="s">
        <v>643</v>
      </c>
      <c r="AH2" s="1120" t="s">
        <v>663</v>
      </c>
      <c r="AI2" s="1120" t="s">
        <v>683</v>
      </c>
      <c r="AJ2" s="1120" t="s">
        <v>714</v>
      </c>
      <c r="AK2" s="1120" t="s">
        <v>736</v>
      </c>
      <c r="AL2" s="1120" t="s">
        <v>750</v>
      </c>
      <c r="AM2" s="1120" t="s">
        <v>754</v>
      </c>
      <c r="AN2" s="1120" t="s">
        <v>773</v>
      </c>
      <c r="AO2" s="1120" t="s">
        <v>778</v>
      </c>
      <c r="AP2" s="1120" t="s">
        <v>784</v>
      </c>
      <c r="AQ2" s="1120" t="s">
        <v>790</v>
      </c>
      <c r="AR2" s="1120" t="s">
        <v>794</v>
      </c>
      <c r="AS2" s="1120" t="s">
        <v>800</v>
      </c>
      <c r="AT2" s="1120" t="s">
        <v>812</v>
      </c>
      <c r="AU2" s="1120" t="s">
        <v>827</v>
      </c>
    </row>
    <row r="3" spans="2:47" s="15" customFormat="1" ht="9.75" customHeight="1" x14ac:dyDescent="0.25">
      <c r="B3" s="1123"/>
      <c r="C3" s="55"/>
      <c r="D3" s="1125"/>
      <c r="E3" s="1125"/>
      <c r="F3" s="1125"/>
      <c r="G3" s="1121"/>
      <c r="H3" s="1121"/>
      <c r="I3" s="1121"/>
      <c r="J3" s="1121"/>
      <c r="K3" s="1121"/>
      <c r="L3" s="1121"/>
      <c r="M3" s="1121"/>
      <c r="N3" s="1121"/>
      <c r="O3" s="1121"/>
      <c r="P3" s="1121"/>
      <c r="Q3" s="1121"/>
      <c r="R3" s="1121"/>
      <c r="S3" s="1121"/>
      <c r="T3" s="1121"/>
      <c r="U3" s="1121"/>
      <c r="V3" s="1121"/>
      <c r="W3" s="1121"/>
      <c r="X3" s="1121"/>
      <c r="Y3" s="1121"/>
      <c r="Z3" s="1121"/>
      <c r="AA3" s="1121"/>
      <c r="AB3" s="1121"/>
      <c r="AC3" s="1121"/>
      <c r="AD3" s="1121"/>
      <c r="AE3" s="1121"/>
      <c r="AF3" s="1121"/>
      <c r="AG3" s="1121"/>
      <c r="AH3" s="1121"/>
      <c r="AI3" s="1121"/>
      <c r="AJ3" s="1121"/>
      <c r="AK3" s="1121"/>
      <c r="AL3" s="1120"/>
      <c r="AM3" s="1120"/>
      <c r="AN3" s="1120"/>
      <c r="AO3" s="1120"/>
      <c r="AP3" s="1120"/>
      <c r="AQ3" s="1120"/>
      <c r="AR3" s="1120"/>
      <c r="AS3" s="1120"/>
      <c r="AT3" s="1120"/>
      <c r="AU3" s="1120"/>
    </row>
    <row r="4" spans="2:47" s="107" customFormat="1" x14ac:dyDescent="0.25">
      <c r="B4" s="207" t="s">
        <v>194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v>2349</v>
      </c>
      <c r="AC4" s="122">
        <v>2350</v>
      </c>
      <c r="AD4" s="122">
        <v>2350</v>
      </c>
      <c r="AE4" s="122">
        <v>2340</v>
      </c>
      <c r="AF4" s="751">
        <v>2302</v>
      </c>
      <c r="AG4" s="751">
        <v>2292</v>
      </c>
      <c r="AH4" s="751">
        <v>2160</v>
      </c>
      <c r="AI4" s="751">
        <v>2071</v>
      </c>
      <c r="AJ4" s="751">
        <v>1980</v>
      </c>
      <c r="AK4" s="122">
        <v>1958</v>
      </c>
      <c r="AL4" s="122">
        <v>1888</v>
      </c>
      <c r="AM4" s="122">
        <f>SUM(AM5:AM6)</f>
        <v>1819</v>
      </c>
      <c r="AN4" s="122">
        <f t="shared" ref="AN4:AS4" si="2">AN5+AN6</f>
        <v>1732</v>
      </c>
      <c r="AO4" s="122">
        <f t="shared" si="2"/>
        <v>1722</v>
      </c>
      <c r="AP4" s="122">
        <f t="shared" si="2"/>
        <v>1555</v>
      </c>
      <c r="AQ4" s="122">
        <f t="shared" si="2"/>
        <v>1547</v>
      </c>
      <c r="AR4" s="122">
        <f t="shared" si="2"/>
        <v>1556</v>
      </c>
      <c r="AS4" s="751">
        <f t="shared" si="2"/>
        <v>1565</v>
      </c>
      <c r="AT4" s="751">
        <f>713+841</f>
        <v>1554</v>
      </c>
      <c r="AU4" s="741">
        <v>1549</v>
      </c>
    </row>
    <row r="5" spans="2:47" s="107" customFormat="1" x14ac:dyDescent="0.25">
      <c r="B5" s="208" t="s">
        <v>195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  <c r="AC5" s="151">
        <v>1284</v>
      </c>
      <c r="AD5" s="151">
        <v>1278</v>
      </c>
      <c r="AE5" s="151">
        <v>1261</v>
      </c>
      <c r="AF5" s="152">
        <v>1222</v>
      </c>
      <c r="AG5" s="152">
        <v>1212</v>
      </c>
      <c r="AH5" s="152">
        <v>1191</v>
      </c>
      <c r="AI5" s="152">
        <v>1103</v>
      </c>
      <c r="AJ5" s="152">
        <v>1017</v>
      </c>
      <c r="AK5" s="809">
        <v>998</v>
      </c>
      <c r="AL5" s="809">
        <v>922</v>
      </c>
      <c r="AM5" s="809">
        <v>850</v>
      </c>
      <c r="AN5" s="809">
        <v>768</v>
      </c>
      <c r="AO5" s="809">
        <v>760</v>
      </c>
      <c r="AP5" s="809">
        <v>736</v>
      </c>
      <c r="AQ5" s="809">
        <v>731</v>
      </c>
      <c r="AR5" s="809">
        <v>727</v>
      </c>
      <c r="AS5" s="152">
        <v>726</v>
      </c>
      <c r="AT5" s="152">
        <v>713</v>
      </c>
      <c r="AU5" s="742">
        <v>708</v>
      </c>
    </row>
    <row r="6" spans="2:47" s="107" customFormat="1" x14ac:dyDescent="0.25">
      <c r="B6" s="208" t="s">
        <v>196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  <c r="AC6" s="151">
        <v>1066</v>
      </c>
      <c r="AD6" s="151">
        <v>1072</v>
      </c>
      <c r="AE6" s="151">
        <v>1079</v>
      </c>
      <c r="AF6" s="152">
        <v>1080</v>
      </c>
      <c r="AG6" s="152">
        <v>1080</v>
      </c>
      <c r="AH6" s="152">
        <v>969</v>
      </c>
      <c r="AI6" s="152">
        <v>968</v>
      </c>
      <c r="AJ6" s="152">
        <v>963</v>
      </c>
      <c r="AK6" s="809">
        <v>960</v>
      </c>
      <c r="AL6" s="809">
        <v>966</v>
      </c>
      <c r="AM6" s="809">
        <v>969</v>
      </c>
      <c r="AN6" s="809">
        <v>964</v>
      </c>
      <c r="AO6" s="809">
        <v>962</v>
      </c>
      <c r="AP6" s="809">
        <v>819</v>
      </c>
      <c r="AQ6" s="809">
        <v>816</v>
      </c>
      <c r="AR6" s="809">
        <v>829</v>
      </c>
      <c r="AS6" s="152">
        <v>839</v>
      </c>
      <c r="AT6" s="152">
        <v>841</v>
      </c>
      <c r="AU6" s="742">
        <v>841</v>
      </c>
    </row>
    <row r="7" spans="2:47" s="107" customFormat="1" ht="13.5" customHeight="1" x14ac:dyDescent="0.25">
      <c r="B7" s="209" t="s">
        <v>193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v>63943</v>
      </c>
      <c r="AC7" s="214">
        <v>63550</v>
      </c>
      <c r="AD7" s="214">
        <v>62962</v>
      </c>
      <c r="AE7" s="214">
        <v>62330</v>
      </c>
      <c r="AF7" s="216">
        <v>61594</v>
      </c>
      <c r="AG7" s="216">
        <v>60021</v>
      </c>
      <c r="AH7" s="216">
        <v>58812</v>
      </c>
      <c r="AI7" s="216">
        <v>58453</v>
      </c>
      <c r="AJ7" s="216">
        <v>57445</v>
      </c>
      <c r="AK7" s="810">
        <v>57626</v>
      </c>
      <c r="AL7" s="810">
        <v>56363</v>
      </c>
      <c r="AM7" s="810">
        <v>56183</v>
      </c>
      <c r="AN7" s="810">
        <v>55819</v>
      </c>
      <c r="AO7" s="810">
        <v>54139</v>
      </c>
      <c r="AP7" s="810">
        <v>53943</v>
      </c>
      <c r="AQ7" s="810">
        <v>53459</v>
      </c>
      <c r="AR7" s="810">
        <v>53143</v>
      </c>
      <c r="AS7" s="216">
        <v>53142</v>
      </c>
      <c r="AT7" s="216">
        <v>52637</v>
      </c>
      <c r="AU7" s="743">
        <v>52358</v>
      </c>
    </row>
    <row r="8" spans="2:47" s="15" customFormat="1" ht="13.5" customHeight="1" x14ac:dyDescent="0.25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47" s="15" customFormat="1" ht="13" thickBot="1" x14ac:dyDescent="0.3">
      <c r="B9" s="86" t="s">
        <v>247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47" s="15" customFormat="1" ht="12.75" customHeight="1" x14ac:dyDescent="0.25">
      <c r="B10" s="1126" t="s">
        <v>209</v>
      </c>
      <c r="D10" s="1124" t="s">
        <v>197</v>
      </c>
      <c r="E10" s="1124" t="s">
        <v>198</v>
      </c>
      <c r="F10" s="1124" t="s">
        <v>199</v>
      </c>
      <c r="G10" s="1120" t="s">
        <v>200</v>
      </c>
      <c r="H10" s="1120" t="s">
        <v>201</v>
      </c>
      <c r="I10" s="1120" t="s">
        <v>202</v>
      </c>
      <c r="J10" s="1120" t="s">
        <v>203</v>
      </c>
      <c r="K10" s="1120" t="s">
        <v>204</v>
      </c>
      <c r="L10" s="1120" t="s">
        <v>205</v>
      </c>
      <c r="M10" s="1120" t="s">
        <v>415</v>
      </c>
      <c r="N10" s="1120" t="s">
        <v>253</v>
      </c>
      <c r="O10" s="1120" t="s">
        <v>313</v>
      </c>
      <c r="P10" s="1120" t="s">
        <v>343</v>
      </c>
      <c r="Q10" s="1120" t="s">
        <v>348</v>
      </c>
      <c r="R10" s="1120" t="s">
        <v>384</v>
      </c>
      <c r="S10" s="1120" t="s">
        <v>413</v>
      </c>
      <c r="T10" s="1120" t="s">
        <v>414</v>
      </c>
      <c r="U10" s="1120" t="s">
        <v>430</v>
      </c>
      <c r="V10" s="1120" t="s">
        <v>447</v>
      </c>
      <c r="W10" s="1120" t="s">
        <v>457</v>
      </c>
      <c r="X10" s="1120" t="s">
        <v>490</v>
      </c>
      <c r="Y10" s="1120" t="s">
        <v>492</v>
      </c>
      <c r="Z10" s="1120" t="s">
        <v>505</v>
      </c>
      <c r="AA10" s="1120" t="s">
        <v>515</v>
      </c>
      <c r="AB10" s="1120" t="s">
        <v>599</v>
      </c>
      <c r="AC10" s="1120" t="s">
        <v>603</v>
      </c>
      <c r="AD10" s="1120" t="s">
        <v>614</v>
      </c>
      <c r="AE10" s="1120" t="s">
        <v>627</v>
      </c>
      <c r="AF10" s="1120" t="s">
        <v>633</v>
      </c>
      <c r="AG10" s="1120" t="s">
        <v>643</v>
      </c>
      <c r="AH10" s="1120" t="s">
        <v>663</v>
      </c>
      <c r="AI10" s="1120" t="s">
        <v>683</v>
      </c>
      <c r="AJ10" s="1120" t="s">
        <v>715</v>
      </c>
      <c r="AK10" s="1120" t="s">
        <v>736</v>
      </c>
      <c r="AL10" s="1120" t="s">
        <v>750</v>
      </c>
      <c r="AM10" s="1120" t="s">
        <v>754</v>
      </c>
      <c r="AN10" s="1120" t="s">
        <v>773</v>
      </c>
      <c r="AO10" s="1120" t="s">
        <v>778</v>
      </c>
      <c r="AP10" s="1120" t="s">
        <v>784</v>
      </c>
      <c r="AQ10" s="1120" t="s">
        <v>790</v>
      </c>
      <c r="AR10" s="1120" t="s">
        <v>794</v>
      </c>
      <c r="AS10" s="1120" t="s">
        <v>800</v>
      </c>
      <c r="AT10" s="1120" t="s">
        <v>812</v>
      </c>
      <c r="AU10" s="1120" t="s">
        <v>827</v>
      </c>
    </row>
    <row r="11" spans="2:47" s="15" customFormat="1" ht="15" customHeight="1" x14ac:dyDescent="0.25">
      <c r="B11" s="1123" t="s">
        <v>208</v>
      </c>
      <c r="D11" s="1125"/>
      <c r="E11" s="1125"/>
      <c r="F11" s="1125"/>
      <c r="G11" s="1121"/>
      <c r="H11" s="1121"/>
      <c r="I11" s="1121"/>
      <c r="J11" s="1121"/>
      <c r="K11" s="1121"/>
      <c r="L11" s="1121"/>
      <c r="M11" s="1121"/>
      <c r="N11" s="1121"/>
      <c r="O11" s="1121"/>
      <c r="P11" s="1121"/>
      <c r="Q11" s="1121"/>
      <c r="R11" s="1121"/>
      <c r="S11" s="1121"/>
      <c r="T11" s="1121"/>
      <c r="U11" s="1121"/>
      <c r="V11" s="1121"/>
      <c r="W11" s="1121"/>
      <c r="X11" s="1121"/>
      <c r="Y11" s="1121"/>
      <c r="Z11" s="1121"/>
      <c r="AA11" s="1121"/>
      <c r="AB11" s="1121"/>
      <c r="AC11" s="1121"/>
      <c r="AD11" s="1121"/>
      <c r="AE11" s="1121"/>
      <c r="AF11" s="1121"/>
      <c r="AG11" s="1121"/>
      <c r="AH11" s="1121"/>
      <c r="AI11" s="1121"/>
      <c r="AJ11" s="1121"/>
      <c r="AK11" s="1121"/>
      <c r="AL11" s="1120"/>
      <c r="AM11" s="1120"/>
      <c r="AN11" s="1120"/>
      <c r="AO11" s="1120"/>
      <c r="AP11" s="1120"/>
      <c r="AQ11" s="1120"/>
      <c r="AR11" s="1120"/>
      <c r="AS11" s="1120"/>
      <c r="AT11" s="1120"/>
      <c r="AU11" s="1120"/>
    </row>
    <row r="12" spans="2:47" s="107" customFormat="1" x14ac:dyDescent="0.25">
      <c r="B12" s="208" t="s">
        <v>206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  <c r="AC12" s="152">
        <v>17384</v>
      </c>
      <c r="AD12" s="152">
        <v>17255</v>
      </c>
      <c r="AE12" s="152">
        <v>17140</v>
      </c>
      <c r="AF12" s="152">
        <v>16946</v>
      </c>
      <c r="AG12" s="152">
        <v>16779</v>
      </c>
      <c r="AH12" s="152">
        <v>16234</v>
      </c>
      <c r="AI12" s="152">
        <v>15771</v>
      </c>
      <c r="AJ12" s="152">
        <v>15559</v>
      </c>
      <c r="AK12" s="811">
        <v>15473</v>
      </c>
      <c r="AL12" s="811">
        <v>15131</v>
      </c>
      <c r="AM12" s="811">
        <v>14728</v>
      </c>
      <c r="AN12" s="811">
        <v>14555</v>
      </c>
      <c r="AO12" s="811">
        <v>14533</v>
      </c>
      <c r="AP12" s="811">
        <v>14374</v>
      </c>
      <c r="AQ12" s="811">
        <v>14267</v>
      </c>
      <c r="AR12" s="811">
        <v>13946</v>
      </c>
      <c r="AS12" s="949">
        <v>14153</v>
      </c>
      <c r="AT12" s="949">
        <v>14020</v>
      </c>
      <c r="AU12" s="909">
        <v>14062</v>
      </c>
    </row>
    <row r="13" spans="2:47" s="107" customFormat="1" x14ac:dyDescent="0.25">
      <c r="B13" s="208" t="s">
        <v>207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v>6403</v>
      </c>
      <c r="AC13" s="152">
        <v>6403</v>
      </c>
      <c r="AD13" s="152">
        <v>6407</v>
      </c>
      <c r="AE13" s="152">
        <v>6431</v>
      </c>
      <c r="AF13" s="152">
        <v>6343</v>
      </c>
      <c r="AG13" s="152">
        <v>6224</v>
      </c>
      <c r="AH13" s="152">
        <v>6109</v>
      </c>
      <c r="AI13" s="152">
        <v>5995</v>
      </c>
      <c r="AJ13" s="152">
        <v>5951</v>
      </c>
      <c r="AK13" s="811">
        <v>5917</v>
      </c>
      <c r="AL13" s="811">
        <v>5832</v>
      </c>
      <c r="AM13" s="811">
        <v>5834</v>
      </c>
      <c r="AN13" s="811">
        <v>5797</v>
      </c>
      <c r="AO13" s="811">
        <f>AO14-AO12</f>
        <v>5760</v>
      </c>
      <c r="AP13" s="811">
        <v>5719</v>
      </c>
      <c r="AQ13" s="811">
        <v>5771</v>
      </c>
      <c r="AR13" s="811">
        <f>AR14-AR12</f>
        <v>5806</v>
      </c>
      <c r="AS13" s="949">
        <f>AS14-AS12</f>
        <v>5831</v>
      </c>
      <c r="AT13" s="949">
        <f>AT14-AT12</f>
        <v>5827</v>
      </c>
      <c r="AU13" s="909">
        <f>AU14-AU12</f>
        <v>5871</v>
      </c>
    </row>
    <row r="14" spans="2:47" s="107" customFormat="1" x14ac:dyDescent="0.25">
      <c r="B14" s="210" t="s">
        <v>370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  <c r="AC14" s="216">
        <v>23787</v>
      </c>
      <c r="AD14" s="216">
        <v>23662</v>
      </c>
      <c r="AE14" s="216">
        <v>23571</v>
      </c>
      <c r="AF14" s="216">
        <v>23289</v>
      </c>
      <c r="AG14" s="216">
        <v>23003</v>
      </c>
      <c r="AH14" s="216">
        <v>22343</v>
      </c>
      <c r="AI14" s="216">
        <v>21766</v>
      </c>
      <c r="AJ14" s="216">
        <v>21510</v>
      </c>
      <c r="AK14" s="812">
        <v>21390</v>
      </c>
      <c r="AL14" s="812">
        <v>20963</v>
      </c>
      <c r="AM14" s="812">
        <f>SUM(AM12:AM13)</f>
        <v>20562</v>
      </c>
      <c r="AN14" s="812">
        <v>20352</v>
      </c>
      <c r="AO14" s="812">
        <v>20293</v>
      </c>
      <c r="AP14" s="812">
        <v>20093</v>
      </c>
      <c r="AQ14" s="812">
        <v>20038</v>
      </c>
      <c r="AR14" s="812">
        <v>19752</v>
      </c>
      <c r="AS14" s="950">
        <v>19984</v>
      </c>
      <c r="AT14" s="950">
        <v>19847</v>
      </c>
      <c r="AU14" s="910">
        <v>19933</v>
      </c>
    </row>
    <row r="15" spans="2:47" s="15" customFormat="1" x14ac:dyDescent="0.25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E15" s="713"/>
    </row>
    <row r="16" spans="2:47" s="15" customFormat="1" x14ac:dyDescent="0.25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  <row r="17" spans="12:29" s="15" customFormat="1" x14ac:dyDescent="0.25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5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5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5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5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5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5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5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5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5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5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5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899999999999999" customHeight="1" x14ac:dyDescent="0.3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429"/>
    </row>
    <row r="43" spans="12:29 16384:16384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4.5" x14ac:dyDescent="0.3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4.5" x14ac:dyDescent="0.3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90">
    <mergeCell ref="AT2:AT3"/>
    <mergeCell ref="AT10:AT11"/>
    <mergeCell ref="Q2:Q3"/>
    <mergeCell ref="P2:P3"/>
    <mergeCell ref="S2:S3"/>
    <mergeCell ref="W10:W11"/>
    <mergeCell ref="T10:T11"/>
    <mergeCell ref="U10:U11"/>
    <mergeCell ref="W2:W3"/>
    <mergeCell ref="AI2:AI3"/>
    <mergeCell ref="AI10:AI11"/>
    <mergeCell ref="AH2:AH3"/>
    <mergeCell ref="AH10:AH11"/>
    <mergeCell ref="AD2:AD3"/>
    <mergeCell ref="AD10:AD11"/>
    <mergeCell ref="AG2:AG3"/>
    <mergeCell ref="J2:J3"/>
    <mergeCell ref="K2:K3"/>
    <mergeCell ref="L2:L3"/>
    <mergeCell ref="N2:N3"/>
    <mergeCell ref="M2:M3"/>
    <mergeCell ref="V2:V3"/>
    <mergeCell ref="V10:V11"/>
    <mergeCell ref="U2:U3"/>
    <mergeCell ref="O2:O3"/>
    <mergeCell ref="R2:R3"/>
    <mergeCell ref="T2:T3"/>
    <mergeCell ref="S10:S11"/>
    <mergeCell ref="AM10:AM11"/>
    <mergeCell ref="AL2:AL3"/>
    <mergeCell ref="AL10:AL11"/>
    <mergeCell ref="AO2:AO3"/>
    <mergeCell ref="AO10:AO11"/>
    <mergeCell ref="AN2:AN3"/>
    <mergeCell ref="L10:L11"/>
    <mergeCell ref="J10:J11"/>
    <mergeCell ref="R10:R11"/>
    <mergeCell ref="K10:K11"/>
    <mergeCell ref="M10:M11"/>
    <mergeCell ref="N10:N11"/>
    <mergeCell ref="Q10:Q11"/>
    <mergeCell ref="P10:P11"/>
    <mergeCell ref="O10:O11"/>
    <mergeCell ref="B2:B3"/>
    <mergeCell ref="D10:D11"/>
    <mergeCell ref="E10:E11"/>
    <mergeCell ref="F10:F11"/>
    <mergeCell ref="D2:D3"/>
    <mergeCell ref="E2:E3"/>
    <mergeCell ref="F2:F3"/>
    <mergeCell ref="B10:B11"/>
    <mergeCell ref="G2:G3"/>
    <mergeCell ref="H2:H3"/>
    <mergeCell ref="I2:I3"/>
    <mergeCell ref="G10:G11"/>
    <mergeCell ref="H10:H11"/>
    <mergeCell ref="I10:I11"/>
    <mergeCell ref="AG10:AG11"/>
    <mergeCell ref="AF2:AF3"/>
    <mergeCell ref="AF10:AF11"/>
    <mergeCell ref="AE2:AE3"/>
    <mergeCell ref="AE10:AE11"/>
    <mergeCell ref="AC2:AC3"/>
    <mergeCell ref="AC10:AC11"/>
    <mergeCell ref="Y2:Y3"/>
    <mergeCell ref="X10:X11"/>
    <mergeCell ref="Y10:Y11"/>
    <mergeCell ref="AB2:AB3"/>
    <mergeCell ref="AB10:AB11"/>
    <mergeCell ref="AA2:AA3"/>
    <mergeCell ref="AA10:AA11"/>
    <mergeCell ref="Z2:Z3"/>
    <mergeCell ref="Z10:Z11"/>
    <mergeCell ref="X2:X3"/>
    <mergeCell ref="AU2:AU3"/>
    <mergeCell ref="AU10:AU11"/>
    <mergeCell ref="AS2:AS3"/>
    <mergeCell ref="AS10:AS11"/>
    <mergeCell ref="AJ2:AJ3"/>
    <mergeCell ref="AJ10:AJ11"/>
    <mergeCell ref="AM2:AM3"/>
    <mergeCell ref="AQ2:AQ3"/>
    <mergeCell ref="AQ10:AQ11"/>
    <mergeCell ref="AK2:AK3"/>
    <mergeCell ref="AK10:AK11"/>
    <mergeCell ref="AN10:AN11"/>
    <mergeCell ref="AR2:AR3"/>
    <mergeCell ref="AR10:AR11"/>
    <mergeCell ref="AP2:AP3"/>
    <mergeCell ref="AP10:AP11"/>
  </mergeCells>
  <pageMargins left="0.7" right="0.7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10</vt:i4>
      </vt:variant>
    </vt:vector>
  </HeadingPairs>
  <TitlesOfParts>
    <vt:vector size="16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'DANE OPERACYJNE'!_ftn1</vt:lpstr>
      <vt:lpstr>'DANE OPERACYJNE'!_ftnref1</vt:lpstr>
      <vt:lpstr>KAPITAŁY!_Toc493757706</vt:lpstr>
      <vt:lpstr>KAPITAŁY!_Toc504140793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2024-04-22T11:58:08Z</dcterms:modified>
</cp:coreProperties>
</file>