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672" activeTab="4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DOCHODY'!$A$1:$XEI$48</definedName>
    <definedName name="_xlnm.Print_Area" localSheetId="4">'DANE OPERACYJNE'!$A$1:$AS$26</definedName>
    <definedName name="_xlnm.Print_Area" localSheetId="2">KAPITAŁY!$A$1:$M$827</definedName>
    <definedName name="_xlnm.Print_Area" localSheetId="3">PRZEPŁYWY!$A$1:$WHX$78</definedName>
    <definedName name="_xlnm.Print_Area" localSheetId="1">'SYTUACJA FINANSOWA'!$A$1:$AV$76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K825" i="6" l="1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Q72" i="5"/>
  <c r="Q62" i="5"/>
  <c r="Q52" i="5"/>
  <c r="Q33" i="5"/>
  <c r="Q21" i="5"/>
  <c r="Z32" i="12"/>
  <c r="Q73" i="5" l="1"/>
  <c r="Q75" i="5" s="1"/>
  <c r="Q35" i="5"/>
  <c r="AA71" i="12"/>
  <c r="AA53" i="12"/>
  <c r="AA73" i="12" l="1"/>
  <c r="AA77" i="12" s="1"/>
  <c r="N35" i="4" l="1"/>
  <c r="M35" i="4"/>
  <c r="L35" i="4"/>
  <c r="K35" i="4"/>
  <c r="N31" i="4"/>
  <c r="N36" i="4" s="1"/>
  <c r="M31" i="4"/>
  <c r="M36" i="4" s="1"/>
  <c r="L31" i="4"/>
  <c r="L36" i="4" s="1"/>
  <c r="K31" i="4"/>
  <c r="N14" i="4"/>
  <c r="M14" i="4"/>
  <c r="L14" i="4"/>
  <c r="N12" i="4"/>
  <c r="N17" i="4" s="1"/>
  <c r="N19" i="4" s="1"/>
  <c r="N23" i="4" s="1"/>
  <c r="N25" i="4" s="1"/>
  <c r="N37" i="4" s="1"/>
  <c r="N43" i="4" s="1"/>
  <c r="M12" i="4"/>
  <c r="L12" i="4"/>
  <c r="K12" i="4"/>
  <c r="K17" i="4" s="1"/>
  <c r="K19" i="4" s="1"/>
  <c r="K23" i="4" s="1"/>
  <c r="K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K36" i="4" l="1"/>
  <c r="L17" i="4"/>
  <c r="L19" i="4" s="1"/>
  <c r="L23" i="4" s="1"/>
  <c r="L25" i="4" s="1"/>
  <c r="L48" i="4" s="1"/>
  <c r="M17" i="4"/>
  <c r="M19" i="4" s="1"/>
  <c r="M23" i="4" s="1"/>
  <c r="M25" i="4" s="1"/>
  <c r="M37" i="4" s="1"/>
  <c r="M43" i="4" s="1"/>
  <c r="X71" i="12"/>
  <c r="P71" i="12"/>
  <c r="U71" i="12"/>
  <c r="V53" i="12"/>
  <c r="K37" i="4"/>
  <c r="K43" i="4" s="1"/>
  <c r="K48" i="4"/>
  <c r="K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L37" i="4" l="1"/>
  <c r="L43" i="4" s="1"/>
  <c r="L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Y21" i="5" l="1"/>
  <c r="AY72" i="5"/>
  <c r="AY52" i="5"/>
  <c r="AY62" i="5" l="1"/>
  <c r="AY73" i="5" s="1"/>
  <c r="AY75" i="5" s="1"/>
  <c r="AY32" i="5"/>
  <c r="AY35" i="5" s="1"/>
  <c r="AX62" i="5" l="1"/>
  <c r="AX72" i="5"/>
  <c r="AX52" i="5"/>
  <c r="Y13" i="11"/>
  <c r="Y4" i="11"/>
  <c r="AJ26" i="4"/>
  <c r="AI26" i="4"/>
  <c r="AI24" i="4" s="1"/>
  <c r="AH22" i="4"/>
  <c r="AG22" i="4"/>
  <c r="AF22" i="4"/>
  <c r="AE22" i="4"/>
  <c r="AD22" i="4"/>
  <c r="AH11" i="4"/>
  <c r="AG11" i="4"/>
  <c r="AG26" i="4" s="1"/>
  <c r="AG24" i="4" s="1"/>
  <c r="AF11" i="4"/>
  <c r="AE11" i="4"/>
  <c r="AD11" i="4"/>
  <c r="AC11" i="4"/>
  <c r="AB22" i="4"/>
  <c r="AA22" i="4"/>
  <c r="Z22" i="4"/>
  <c r="Y22" i="4"/>
  <c r="X22" i="4"/>
  <c r="W22" i="4"/>
  <c r="V22" i="4"/>
  <c r="U22" i="4"/>
  <c r="T22" i="4"/>
  <c r="AC22" i="4"/>
  <c r="AF26" i="4" l="1"/>
  <c r="AF24" i="4" s="1"/>
  <c r="AX73" i="5"/>
  <c r="AX75" i="5" s="1"/>
  <c r="AD26" i="4"/>
  <c r="AD24" i="4" s="1"/>
  <c r="AH26" i="4"/>
  <c r="AH24" i="4" s="1"/>
  <c r="AE26" i="4"/>
  <c r="AE24" i="4" s="1"/>
  <c r="AC26" i="4"/>
  <c r="AC35" i="4" s="1"/>
  <c r="AC40" i="4" s="1"/>
  <c r="X4" i="11" l="1"/>
  <c r="AW72" i="5"/>
  <c r="AW62" i="5"/>
  <c r="AW52" i="5"/>
  <c r="AW32" i="5"/>
  <c r="AW33" i="5" s="1"/>
  <c r="AW21" i="5"/>
  <c r="AN22" i="4"/>
  <c r="AN11" i="4"/>
  <c r="AW73" i="5" l="1"/>
  <c r="AW75" i="5" s="1"/>
  <c r="AW35" i="5"/>
  <c r="AN24" i="4"/>
  <c r="AN26" i="4"/>
  <c r="AN35" i="4" s="1"/>
  <c r="AN40" i="4" s="1"/>
  <c r="W4" i="11" l="1"/>
  <c r="AL50" i="5" l="1"/>
  <c r="AM50" i="5"/>
  <c r="AN50" i="5"/>
  <c r="AO50" i="5"/>
  <c r="AP50" i="5"/>
  <c r="AQ50" i="5"/>
  <c r="AR50" i="5" l="1"/>
  <c r="V13" i="11"/>
  <c r="V4" i="11"/>
  <c r="AL11" i="4"/>
  <c r="AL22" i="4"/>
  <c r="T32" i="12" l="1"/>
  <c r="T73" i="12" s="1"/>
  <c r="T77" i="12" s="1"/>
  <c r="AU72" i="5"/>
  <c r="AU62" i="5"/>
  <c r="AU52" i="5"/>
  <c r="AU32" i="5"/>
  <c r="AU33" i="5" s="1"/>
  <c r="AU21" i="5"/>
  <c r="AL26" i="4"/>
  <c r="AL35" i="4" s="1"/>
  <c r="AL40" i="4" s="1"/>
  <c r="AL24" i="4"/>
  <c r="U4" i="11"/>
  <c r="AT72" i="5"/>
  <c r="AT62" i="5"/>
  <c r="AT52" i="5"/>
  <c r="AT32" i="5"/>
  <c r="AT21" i="5"/>
  <c r="AK22" i="4"/>
  <c r="AK11" i="4"/>
  <c r="U13" i="11"/>
  <c r="AT73" i="5" l="1"/>
  <c r="AT75" i="5" s="1"/>
  <c r="AT35" i="5"/>
  <c r="AT33" i="5"/>
  <c r="AK24" i="4"/>
  <c r="AU73" i="5"/>
  <c r="AU75" i="5" s="1"/>
  <c r="AU35" i="5"/>
  <c r="AK26" i="4"/>
  <c r="AK35" i="4" s="1"/>
  <c r="AK40" i="4" s="1"/>
  <c r="AR21" i="5"/>
  <c r="AR32" i="5"/>
  <c r="AR33" i="5" s="1"/>
  <c r="AR52" i="5"/>
  <c r="AR62" i="5"/>
  <c r="AR72" i="5"/>
  <c r="AN21" i="5"/>
  <c r="AN32" i="5"/>
  <c r="AN33" i="5" s="1"/>
  <c r="AN52" i="5"/>
  <c r="AN62" i="5"/>
  <c r="AN72" i="5"/>
  <c r="AN73" i="5" l="1"/>
  <c r="AN75" i="5" s="1"/>
  <c r="AR35" i="5"/>
  <c r="AN35" i="5"/>
  <c r="AR73" i="5"/>
  <c r="AR75" i="5" s="1"/>
  <c r="AG26" i="8"/>
  <c r="AG12" i="8"/>
  <c r="T13" i="11"/>
  <c r="T4" i="11"/>
  <c r="AT22" i="4" l="1"/>
  <c r="AT11" i="4"/>
  <c r="AU11" i="4"/>
  <c r="AU22" i="4"/>
  <c r="AT26" i="4" l="1"/>
  <c r="AT35" i="4" s="1"/>
  <c r="AT40" i="4" s="1"/>
  <c r="AU26" i="4"/>
  <c r="AU35" i="4" s="1"/>
  <c r="AU40" i="4" l="1"/>
  <c r="AT24" i="4"/>
  <c r="AU24" i="4"/>
  <c r="AE12" i="8" l="1"/>
  <c r="AD26" i="8" l="1"/>
  <c r="AC26" i="8"/>
  <c r="AC12" i="8"/>
  <c r="AD12" i="8" l="1"/>
  <c r="T24" i="4" l="1"/>
  <c r="U24" i="4"/>
  <c r="V24" i="4"/>
  <c r="W24" i="4"/>
  <c r="X24" i="4"/>
  <c r="Y24" i="4"/>
  <c r="Z24" i="4"/>
  <c r="AA24" i="4"/>
  <c r="AB24" i="4"/>
  <c r="AC24" i="4"/>
  <c r="AK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<sst xmlns="http://schemas.openxmlformats.org/spreadsheetml/2006/main" count="3956" uniqueCount="781">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</sst>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985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7" fillId="2" borderId="0" xfId="2" applyFont="1" applyFill="1" applyAlignment="1">
      <alignment horizontal="left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69" fillId="0" borderId="0" xfId="0" applyFont="1"/>
    <xf numFmtId="0" fontId="47" fillId="9" borderId="0" xfId="1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64" fontId="32" fillId="3" borderId="0" xfId="11" applyNumberFormat="1" applyFont="1" applyFill="1"/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4" fillId="15" borderId="0" xfId="0" applyFont="1" applyFill="1" applyAlignment="1">
      <alignment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0" fontId="83" fillId="15" borderId="0" xfId="0" applyFont="1" applyFill="1" applyAlignment="1">
      <alignment horizontal="center" vertical="center" wrapText="1"/>
    </xf>
    <xf numFmtId="0" fontId="83" fillId="15" borderId="3" xfId="0" applyFont="1" applyFill="1" applyBorder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175" fontId="31" fillId="18" borderId="51" xfId="14" applyNumberFormat="1" applyFont="1" applyFill="1" applyBorder="1" applyAlignment="1">
      <alignment horizontal="right" vertical="center" wrapText="1"/>
    </xf>
    <xf numFmtId="0" fontId="31" fillId="19" borderId="0" xfId="1" applyFont="1" applyFill="1" applyAlignment="1">
      <alignment vertical="center" wrapText="1"/>
    </xf>
    <xf numFmtId="0" fontId="32" fillId="19" borderId="0" xfId="1" applyFont="1" applyFill="1" applyAlignment="1">
      <alignment vertical="center" wrapText="1"/>
    </xf>
    <xf numFmtId="167" fontId="32" fillId="18" borderId="0" xfId="14" applyNumberFormat="1" applyFont="1" applyFill="1" applyBorder="1" applyAlignment="1">
      <alignment horizontal="right" vertical="center" wrapText="1"/>
    </xf>
    <xf numFmtId="0" fontId="36" fillId="18" borderId="0" xfId="0" applyFont="1" applyFill="1" applyAlignment="1">
      <alignment vertical="center" wrapText="1"/>
    </xf>
    <xf numFmtId="164" fontId="31" fillId="18" borderId="0" xfId="11" applyNumberFormat="1" applyFont="1" applyFill="1" applyBorder="1" applyAlignment="1">
      <alignment horizontal="right" vertical="center" wrapText="1"/>
    </xf>
    <xf numFmtId="170" fontId="31" fillId="18" borderId="11" xfId="3" applyNumberFormat="1" applyFont="1" applyFill="1" applyBorder="1" applyAlignment="1">
      <alignment horizontal="right" vertical="center" wrapText="1"/>
    </xf>
    <xf numFmtId="0" fontId="31" fillId="18" borderId="0" xfId="0" applyFont="1" applyFill="1" applyAlignment="1">
      <alignment horizontal="justify" vertical="center" wrapText="1"/>
    </xf>
    <xf numFmtId="0" fontId="32" fillId="18" borderId="0" xfId="0" applyFont="1" applyFill="1" applyAlignment="1">
      <alignment vertical="center" wrapText="1"/>
    </xf>
    <xf numFmtId="0" fontId="32" fillId="18" borderId="0" xfId="0" applyFont="1" applyFill="1" applyAlignment="1">
      <alignment horizontal="justify" vertical="center" wrapText="1"/>
    </xf>
    <xf numFmtId="172" fontId="32" fillId="18" borderId="0" xfId="3" applyNumberFormat="1" applyFont="1" applyFill="1" applyAlignment="1">
      <alignment horizontal="right" vertical="center" wrapText="1"/>
    </xf>
    <xf numFmtId="172" fontId="31" fillId="18" borderId="11" xfId="3" applyNumberFormat="1" applyFont="1" applyFill="1" applyBorder="1" applyAlignment="1">
      <alignment horizontal="right" vertical="center" wrapText="1"/>
    </xf>
    <xf numFmtId="172" fontId="31" fillId="18" borderId="12" xfId="3" applyNumberFormat="1" applyFont="1" applyFill="1" applyBorder="1" applyAlignment="1">
      <alignment horizontal="right" vertical="center" wrapText="1"/>
    </xf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I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E17" sqref="E17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5" width="15.6328125" style="707" customWidth="1"/>
    <col min="6" max="6" width="2.08984375" style="55" customWidth="1"/>
    <col min="7" max="8" width="15.6328125" style="707" customWidth="1"/>
    <col min="9" max="9" width="15.6328125" style="707" bestFit="1" customWidth="1"/>
    <col min="10" max="11" width="13.08984375" style="40" customWidth="1"/>
    <col min="12" max="16" width="13.08984375" style="56" customWidth="1"/>
    <col min="17" max="17" width="19.36328125" style="56" customWidth="1"/>
    <col min="18" max="18" width="48.54296875" style="56" hidden="1" customWidth="1" outlineLevel="1"/>
    <col min="19" max="19" width="2.453125" hidden="1" customWidth="1" outlineLevel="1"/>
    <col min="20" max="22" width="11.453125" style="40" hidden="1" customWidth="1" outlineLevel="1"/>
    <col min="23" max="27" width="11.453125" hidden="1" customWidth="1" outlineLevel="1"/>
    <col min="28" max="28" width="10.36328125" hidden="1" customWidth="1" outlineLevel="1"/>
    <col min="29" max="42" width="11.453125" hidden="1" customWidth="1" outlineLevel="1"/>
    <col min="43" max="43" width="8.90625" hidden="1" customWidth="1" outlineLevel="1"/>
    <col min="44" max="48" width="11.453125" hidden="1" customWidth="1" outlineLevel="1"/>
    <col min="49" max="49" width="8.90625" customWidth="1" collapsed="1"/>
    <col min="50" max="128" width="8.90625" customWidth="1"/>
    <col min="129" max="16384" width="9.08984375" style="40"/>
  </cols>
  <sheetData>
    <row r="1" spans="1:128" x14ac:dyDescent="0.35">
      <c r="A1" s="364"/>
      <c r="B1" s="90" t="s">
        <v>600</v>
      </c>
      <c r="R1" s="90" t="s">
        <v>564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R1" s="40"/>
      <c r="AS1" s="40"/>
      <c r="AT1" s="40"/>
    </row>
    <row r="2" spans="1:128" ht="15" thickBot="1" x14ac:dyDescent="0.4">
      <c r="B2" s="39"/>
      <c r="R2" s="39"/>
      <c r="S2" s="41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R2" s="40"/>
      <c r="AS2" s="40"/>
      <c r="AT2" s="40"/>
    </row>
    <row r="3" spans="1:128" ht="15" thickBot="1" x14ac:dyDescent="0.4">
      <c r="B3" s="317"/>
      <c r="E3" s="317" t="s">
        <v>771</v>
      </c>
      <c r="G3" s="727">
        <v>2021</v>
      </c>
      <c r="H3" s="727">
        <v>2020</v>
      </c>
      <c r="I3" s="727">
        <v>2019</v>
      </c>
      <c r="J3" s="586">
        <v>2018</v>
      </c>
      <c r="K3" s="586">
        <v>2017</v>
      </c>
      <c r="L3" s="586">
        <v>2016</v>
      </c>
      <c r="M3" s="586">
        <v>2015</v>
      </c>
      <c r="N3" s="586">
        <v>2014</v>
      </c>
      <c r="Q3" s="867" t="s">
        <v>556</v>
      </c>
      <c r="R3" s="586"/>
      <c r="S3" s="43"/>
      <c r="T3" s="586" t="s">
        <v>168</v>
      </c>
      <c r="U3" s="586" t="s">
        <v>162</v>
      </c>
      <c r="V3" s="586" t="s">
        <v>164</v>
      </c>
      <c r="W3" s="586" t="s">
        <v>166</v>
      </c>
      <c r="X3" s="586" t="s">
        <v>167</v>
      </c>
      <c r="Y3" s="586" t="s">
        <v>163</v>
      </c>
      <c r="Z3" s="586" t="s">
        <v>165</v>
      </c>
      <c r="AA3" s="586" t="s">
        <v>160</v>
      </c>
      <c r="AB3" s="586" t="s">
        <v>328</v>
      </c>
      <c r="AC3" s="586" t="s">
        <v>181</v>
      </c>
      <c r="AD3" s="586" t="s">
        <v>248</v>
      </c>
      <c r="AE3" s="586" t="s">
        <v>274</v>
      </c>
      <c r="AF3" s="586" t="s">
        <v>326</v>
      </c>
      <c r="AG3" s="586" t="s">
        <v>350</v>
      </c>
      <c r="AH3" s="586" t="s">
        <v>373</v>
      </c>
      <c r="AI3" s="586" t="s">
        <v>385</v>
      </c>
      <c r="AJ3" s="586" t="s">
        <v>416</v>
      </c>
      <c r="AK3" s="586" t="s">
        <v>431</v>
      </c>
      <c r="AL3" s="586" t="s">
        <v>446</v>
      </c>
      <c r="AM3" s="586" t="s">
        <v>458</v>
      </c>
      <c r="AN3" s="586" t="s">
        <v>469</v>
      </c>
      <c r="AO3" s="586" t="s">
        <v>491</v>
      </c>
      <c r="AP3" s="586" t="s">
        <v>504</v>
      </c>
      <c r="AR3" s="586">
        <v>2013</v>
      </c>
      <c r="AS3" s="586">
        <v>2014</v>
      </c>
      <c r="AT3" s="586">
        <v>2015</v>
      </c>
      <c r="AU3" s="586">
        <v>2016</v>
      </c>
      <c r="AV3" s="586">
        <v>2017</v>
      </c>
    </row>
    <row r="4" spans="1:128" ht="15" thickBot="1" x14ac:dyDescent="0.4">
      <c r="B4" s="318"/>
      <c r="E4" s="318" t="s">
        <v>557</v>
      </c>
      <c r="G4" s="728" t="s">
        <v>557</v>
      </c>
      <c r="H4" s="728" t="s">
        <v>557</v>
      </c>
      <c r="I4" s="728" t="s">
        <v>557</v>
      </c>
      <c r="J4" s="587" t="s">
        <v>557</v>
      </c>
      <c r="K4" s="587" t="s">
        <v>557</v>
      </c>
      <c r="L4" s="587" t="s">
        <v>557</v>
      </c>
      <c r="M4" s="587" t="s">
        <v>557</v>
      </c>
      <c r="N4" s="587" t="s">
        <v>557</v>
      </c>
      <c r="Q4" s="868"/>
      <c r="R4" s="587"/>
      <c r="S4" s="25"/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R4" s="587" t="s">
        <v>0</v>
      </c>
      <c r="AS4" s="587" t="s">
        <v>0</v>
      </c>
      <c r="AT4" s="587" t="s">
        <v>0</v>
      </c>
      <c r="AU4" s="587" t="s">
        <v>0</v>
      </c>
      <c r="AV4" s="587" t="s">
        <v>0</v>
      </c>
    </row>
    <row r="5" spans="1:128" x14ac:dyDescent="0.35">
      <c r="E5" s="708"/>
      <c r="G5" s="708"/>
      <c r="H5" s="708"/>
      <c r="I5" s="708"/>
      <c r="R5" s="42"/>
      <c r="S5" s="43"/>
      <c r="T5" s="865"/>
      <c r="U5" s="865"/>
      <c r="V5" s="865"/>
      <c r="W5" s="44"/>
      <c r="X5" s="44"/>
      <c r="Y5" s="44"/>
      <c r="Z5" s="865"/>
      <c r="AA5" s="865"/>
      <c r="AB5" s="863"/>
      <c r="AC5" s="863"/>
      <c r="AD5" s="863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R5" s="538"/>
      <c r="AS5" s="538"/>
      <c r="AT5" s="538"/>
    </row>
    <row r="6" spans="1:128" x14ac:dyDescent="0.35">
      <c r="E6" s="708"/>
      <c r="G6" s="708"/>
      <c r="H6" s="708"/>
      <c r="I6" s="708"/>
      <c r="R6" s="91" t="s">
        <v>1</v>
      </c>
      <c r="S6" s="43"/>
      <c r="T6" s="869"/>
      <c r="U6" s="866"/>
      <c r="V6" s="866"/>
      <c r="W6" s="45"/>
      <c r="X6" s="45"/>
      <c r="Y6" s="45"/>
      <c r="Z6" s="866"/>
      <c r="AA6" s="866"/>
      <c r="AB6" s="864"/>
      <c r="AC6" s="864"/>
      <c r="AD6" s="864"/>
      <c r="AE6" s="266"/>
      <c r="AF6" s="266"/>
      <c r="AG6" s="381"/>
      <c r="AH6" s="381"/>
      <c r="AI6" s="381"/>
      <c r="AJ6" s="266"/>
      <c r="AK6" s="266"/>
      <c r="AL6" s="266"/>
      <c r="AM6" s="266"/>
      <c r="AN6" s="266"/>
      <c r="AO6" s="266"/>
      <c r="AP6" s="266"/>
      <c r="AR6" s="539"/>
      <c r="AS6" s="540"/>
      <c r="AT6" s="540"/>
    </row>
    <row r="7" spans="1:128" s="98" customFormat="1" x14ac:dyDescent="0.35">
      <c r="B7" s="124" t="s">
        <v>565</v>
      </c>
      <c r="E7" s="729">
        <v>1166.3</v>
      </c>
      <c r="G7" s="729">
        <v>4266.5</v>
      </c>
      <c r="H7" s="729" t="s">
        <v>685</v>
      </c>
      <c r="I7" s="729">
        <v>4781.6000000000004</v>
      </c>
      <c r="J7" s="608">
        <v>5183000000</v>
      </c>
      <c r="K7" s="608">
        <v>4689098289.6595402</v>
      </c>
      <c r="L7" s="608">
        <v>4371958737.6000013</v>
      </c>
      <c r="M7" s="608">
        <v>4363468102.0179729</v>
      </c>
      <c r="N7" s="608">
        <v>4217073418.3299999</v>
      </c>
      <c r="P7" s="677"/>
      <c r="R7" s="126" t="s">
        <v>256</v>
      </c>
      <c r="S7" s="95"/>
      <c r="T7" s="125">
        <v>1022691</v>
      </c>
      <c r="U7" s="125">
        <v>1129983</v>
      </c>
      <c r="V7" s="125">
        <v>1198874</v>
      </c>
      <c r="W7" s="125">
        <v>1202373</v>
      </c>
      <c r="X7" s="125">
        <v>1004259</v>
      </c>
      <c r="Y7" s="125">
        <v>1049067</v>
      </c>
      <c r="Z7" s="125">
        <v>1047122</v>
      </c>
      <c r="AA7" s="125">
        <v>1061723</v>
      </c>
      <c r="AB7" s="125">
        <v>880557</v>
      </c>
      <c r="AC7" s="125">
        <v>1015982</v>
      </c>
      <c r="AD7" s="125">
        <v>1187347</v>
      </c>
      <c r="AE7" s="125">
        <v>1246450</v>
      </c>
      <c r="AF7" s="125">
        <v>1014043</v>
      </c>
      <c r="AG7" s="125">
        <v>1074810</v>
      </c>
      <c r="AH7" s="125">
        <v>1077038</v>
      </c>
      <c r="AI7" s="125">
        <v>1175983</v>
      </c>
      <c r="AJ7" s="125">
        <v>1077580</v>
      </c>
      <c r="AK7" s="125">
        <v>1148622</v>
      </c>
      <c r="AL7" s="125">
        <v>1175981</v>
      </c>
      <c r="AM7" s="125">
        <v>1238625</v>
      </c>
      <c r="AN7" s="125">
        <v>1192507</v>
      </c>
      <c r="AO7" s="125">
        <v>1267516.43707</v>
      </c>
      <c r="AP7" s="125">
        <v>1304940</v>
      </c>
      <c r="AQ7"/>
      <c r="AR7" s="125">
        <v>4553921</v>
      </c>
      <c r="AS7" s="125">
        <v>4162171</v>
      </c>
      <c r="AT7" s="125">
        <v>4330336</v>
      </c>
      <c r="AU7" s="125">
        <v>4341874</v>
      </c>
      <c r="AV7" s="125">
        <v>4640808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</row>
    <row r="8" spans="1:128" s="98" customFormat="1" x14ac:dyDescent="0.35">
      <c r="B8" s="124"/>
      <c r="E8" s="730"/>
      <c r="G8" s="730"/>
      <c r="H8" s="730"/>
      <c r="I8" s="730"/>
      <c r="J8" s="609"/>
      <c r="K8" s="609"/>
      <c r="L8" s="609"/>
      <c r="M8" s="609"/>
      <c r="N8" s="609"/>
      <c r="R8" s="126" t="s">
        <v>2</v>
      </c>
      <c r="S8" s="127"/>
      <c r="T8" s="125">
        <v>23857</v>
      </c>
      <c r="U8" s="125">
        <v>90192</v>
      </c>
      <c r="V8" s="125">
        <v>26835</v>
      </c>
      <c r="W8" s="125">
        <v>22885</v>
      </c>
      <c r="X8" s="125">
        <v>12431</v>
      </c>
      <c r="Y8" s="125">
        <v>11224</v>
      </c>
      <c r="Z8" s="125">
        <v>15962</v>
      </c>
      <c r="AA8" s="125">
        <v>15285</v>
      </c>
      <c r="AB8" s="125">
        <v>8164</v>
      </c>
      <c r="AC8" s="125">
        <v>9510</v>
      </c>
      <c r="AD8" s="125">
        <v>7838</v>
      </c>
      <c r="AE8" s="125">
        <v>7620</v>
      </c>
      <c r="AF8" s="125">
        <v>8757</v>
      </c>
      <c r="AG8" s="125">
        <v>4848</v>
      </c>
      <c r="AH8" s="125">
        <v>8834</v>
      </c>
      <c r="AI8" s="125">
        <v>7646</v>
      </c>
      <c r="AJ8" s="125">
        <v>9920</v>
      </c>
      <c r="AK8" s="125">
        <v>8112</v>
      </c>
      <c r="AL8" s="125">
        <v>11298</v>
      </c>
      <c r="AM8" s="125">
        <v>22515</v>
      </c>
      <c r="AN8" s="125">
        <v>12437</v>
      </c>
      <c r="AO8" s="125">
        <v>14245.850640000001</v>
      </c>
      <c r="AP8" s="125">
        <v>13540</v>
      </c>
      <c r="AQ8"/>
      <c r="AR8" s="125">
        <v>163769</v>
      </c>
      <c r="AS8" s="125">
        <v>54902</v>
      </c>
      <c r="AT8" s="125">
        <v>33132</v>
      </c>
      <c r="AU8" s="125">
        <v>30085</v>
      </c>
      <c r="AV8" s="125">
        <v>51845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</row>
    <row r="9" spans="1:128" s="98" customFormat="1" x14ac:dyDescent="0.35">
      <c r="B9" s="124" t="s">
        <v>566</v>
      </c>
      <c r="E9" s="729">
        <v>-183.5</v>
      </c>
      <c r="G9" s="729">
        <v>-550.20000000000005</v>
      </c>
      <c r="H9" s="729">
        <v>-492.7</v>
      </c>
      <c r="I9" s="729">
        <v>-583.79999999999995</v>
      </c>
      <c r="J9" s="610">
        <v>-615100000</v>
      </c>
      <c r="K9" s="610">
        <v>-544963057.73159695</v>
      </c>
      <c r="L9" s="610">
        <v>-514477115.32195503</v>
      </c>
      <c r="M9" s="610">
        <v>-550317776.70623696</v>
      </c>
      <c r="N9" s="610">
        <v>-545558631.45000005</v>
      </c>
      <c r="R9" s="124" t="s">
        <v>3</v>
      </c>
      <c r="S9" s="95"/>
      <c r="T9" s="227">
        <v>4773</v>
      </c>
      <c r="U9" s="227">
        <v>19734</v>
      </c>
      <c r="V9" s="227">
        <v>835</v>
      </c>
      <c r="W9" s="227">
        <v>54429</v>
      </c>
      <c r="X9" s="227">
        <v>21788</v>
      </c>
      <c r="Y9" s="227">
        <v>1059</v>
      </c>
      <c r="Z9" s="227">
        <v>5968</v>
      </c>
      <c r="AA9" s="227">
        <v>11214</v>
      </c>
      <c r="AB9" s="227">
        <v>9855</v>
      </c>
      <c r="AC9" s="227">
        <v>146105</v>
      </c>
      <c r="AD9" s="227">
        <v>11681</v>
      </c>
      <c r="AE9" s="227">
        <v>30631</v>
      </c>
      <c r="AF9" s="227">
        <v>11554</v>
      </c>
      <c r="AG9" s="227">
        <v>8997</v>
      </c>
      <c r="AH9" s="227">
        <v>4893</v>
      </c>
      <c r="AI9" s="227">
        <v>13866</v>
      </c>
      <c r="AJ9" s="227">
        <v>12701</v>
      </c>
      <c r="AK9" s="227">
        <v>10478</v>
      </c>
      <c r="AL9" s="227">
        <v>5607</v>
      </c>
      <c r="AM9" s="227">
        <v>17172</v>
      </c>
      <c r="AN9" s="227">
        <v>10932</v>
      </c>
      <c r="AO9" s="227">
        <v>12236.369620000005</v>
      </c>
      <c r="AP9" s="227">
        <v>10904</v>
      </c>
      <c r="AQ9"/>
      <c r="AR9" s="227">
        <v>79771</v>
      </c>
      <c r="AS9" s="227">
        <v>57262</v>
      </c>
      <c r="AT9" s="227">
        <v>190665</v>
      </c>
      <c r="AU9" s="227">
        <v>39310</v>
      </c>
      <c r="AV9" s="227">
        <v>45958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128" x14ac:dyDescent="0.35">
      <c r="B10" s="124" t="s">
        <v>567</v>
      </c>
      <c r="E10" s="730">
        <v>-134.5</v>
      </c>
      <c r="G10" s="730">
        <v>-530</v>
      </c>
      <c r="H10" s="730">
        <v>-517.29999999999995</v>
      </c>
      <c r="I10" s="730">
        <v>-572.6</v>
      </c>
      <c r="J10" s="609">
        <v>-732000000</v>
      </c>
      <c r="K10" s="609">
        <v>-717559465.94000006</v>
      </c>
      <c r="L10" s="609">
        <v>-668596000</v>
      </c>
      <c r="M10" s="609">
        <v>-675193982.78999996</v>
      </c>
      <c r="N10" s="609">
        <v>-680006171.72000003</v>
      </c>
      <c r="R10" s="46"/>
      <c r="S10" s="47"/>
      <c r="T10" s="48"/>
      <c r="U10" s="48"/>
      <c r="V10" s="48"/>
      <c r="W10" s="48"/>
      <c r="X10" s="48"/>
      <c r="Y10" s="48"/>
      <c r="Z10" s="48"/>
      <c r="AA10" s="4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R10" s="48"/>
      <c r="AS10" s="48"/>
      <c r="AT10" s="48"/>
      <c r="AU10" s="78"/>
      <c r="AV10" s="78"/>
    </row>
    <row r="11" spans="1:128" x14ac:dyDescent="0.35">
      <c r="B11" s="124" t="s">
        <v>568</v>
      </c>
      <c r="E11" s="730">
        <v>-85.4</v>
      </c>
      <c r="G11" s="730">
        <v>-350.7</v>
      </c>
      <c r="H11" s="730">
        <v>-340.5</v>
      </c>
      <c r="I11" s="730">
        <v>-363.3</v>
      </c>
      <c r="J11" s="609">
        <v>-463100000</v>
      </c>
      <c r="K11" s="609">
        <v>-450582430.01719397</v>
      </c>
      <c r="L11" s="609">
        <v>-431705929.61801702</v>
      </c>
      <c r="M11" s="609">
        <v>-328754199.89999998</v>
      </c>
      <c r="N11" s="609">
        <v>-264920750.28577599</v>
      </c>
      <c r="R11" s="91" t="s">
        <v>4</v>
      </c>
      <c r="S11" s="43"/>
      <c r="T11" s="92">
        <v>1051321</v>
      </c>
      <c r="U11" s="92">
        <v>1239909</v>
      </c>
      <c r="V11" s="92">
        <v>1226544</v>
      </c>
      <c r="W11" s="92">
        <v>1279687</v>
      </c>
      <c r="X11" s="92">
        <v>1038478</v>
      </c>
      <c r="Y11" s="92">
        <v>1061350</v>
      </c>
      <c r="Z11" s="92">
        <v>1069052</v>
      </c>
      <c r="AA11" s="92">
        <v>1088222</v>
      </c>
      <c r="AB11" s="92">
        <v>898576</v>
      </c>
      <c r="AC11" s="92">
        <f t="shared" ref="AC11:AH11" si="0">SUM(AC7:AC9)</f>
        <v>1171597</v>
      </c>
      <c r="AD11" s="92">
        <f t="shared" si="0"/>
        <v>1206866</v>
      </c>
      <c r="AE11" s="92">
        <f t="shared" si="0"/>
        <v>1284701</v>
      </c>
      <c r="AF11" s="92">
        <f t="shared" si="0"/>
        <v>1034354</v>
      </c>
      <c r="AG11" s="92">
        <f t="shared" si="0"/>
        <v>1088655</v>
      </c>
      <c r="AH11" s="92">
        <f t="shared" si="0"/>
        <v>1090765</v>
      </c>
      <c r="AI11" s="92">
        <v>1197495</v>
      </c>
      <c r="AJ11" s="92">
        <v>1100201</v>
      </c>
      <c r="AK11" s="92">
        <f>SUM(AK7:AK9)</f>
        <v>1167212</v>
      </c>
      <c r="AL11" s="92">
        <f>SUM(AL7:AL9)</f>
        <v>1192886</v>
      </c>
      <c r="AM11" s="92">
        <v>1278312</v>
      </c>
      <c r="AN11" s="92">
        <f>SUM(AN7:AN9)</f>
        <v>1215876</v>
      </c>
      <c r="AO11" s="92">
        <v>1293998.6573300001</v>
      </c>
      <c r="AP11" s="92">
        <v>1329384</v>
      </c>
      <c r="AQ11" s="516"/>
      <c r="AR11" s="92">
        <v>4797461</v>
      </c>
      <c r="AS11" s="92">
        <v>4274335</v>
      </c>
      <c r="AT11" s="92">
        <f>SUM(AT7:AT9)</f>
        <v>4554133</v>
      </c>
      <c r="AU11" s="92">
        <f>SUM(AU7:AU9)</f>
        <v>4411269</v>
      </c>
      <c r="AV11" s="92">
        <v>4738611</v>
      </c>
    </row>
    <row r="12" spans="1:128" x14ac:dyDescent="0.35">
      <c r="B12" s="124" t="s">
        <v>569</v>
      </c>
      <c r="E12" s="730">
        <v>-108.1</v>
      </c>
      <c r="G12" s="730">
        <v>-413.9</v>
      </c>
      <c r="H12" s="730">
        <v>-365.8</v>
      </c>
      <c r="I12" s="730">
        <v>-408.6</v>
      </c>
      <c r="J12" s="609">
        <v>-529600000</v>
      </c>
      <c r="K12" s="609">
        <f>-901157406.887372-K11</f>
        <v>-450574976.87017804</v>
      </c>
      <c r="L12" s="609">
        <f>-908354884.738005-L11+3892332</f>
        <v>-472756623.11998802</v>
      </c>
      <c r="M12" s="609">
        <f>-825966424.254704-M11</f>
        <v>-497212224.35470402</v>
      </c>
      <c r="N12" s="609">
        <f>-635771864.603698-N11</f>
        <v>-370851114.317922</v>
      </c>
      <c r="R12" s="46"/>
      <c r="S12" s="47"/>
      <c r="T12" s="48"/>
      <c r="U12" s="48"/>
      <c r="V12" s="48"/>
      <c r="W12" s="48"/>
      <c r="X12" s="48"/>
      <c r="Y12" s="48"/>
      <c r="Z12" s="48"/>
      <c r="AA12" s="48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R12" s="48"/>
      <c r="AS12" s="48"/>
      <c r="AT12" s="48"/>
      <c r="AU12" s="125"/>
      <c r="AV12" s="125"/>
    </row>
    <row r="13" spans="1:128" s="98" customFormat="1" x14ac:dyDescent="0.35">
      <c r="B13" s="124" t="s">
        <v>8</v>
      </c>
      <c r="E13" s="730">
        <v>-416.1</v>
      </c>
      <c r="F13" s="206"/>
      <c r="G13" s="730">
        <v>-1622</v>
      </c>
      <c r="H13" s="730">
        <v>-1638.1</v>
      </c>
      <c r="I13" s="730">
        <v>-1737.3</v>
      </c>
      <c r="J13" s="609">
        <v>-1651400000</v>
      </c>
      <c r="K13" s="609">
        <v>-1510297073.2766924</v>
      </c>
      <c r="L13" s="609">
        <v>-1442300939.8106301</v>
      </c>
      <c r="M13" s="609">
        <v>-1484763763.2702301</v>
      </c>
      <c r="N13" s="609">
        <v>-1698873451.6184001</v>
      </c>
      <c r="R13" s="128" t="s">
        <v>5</v>
      </c>
      <c r="S13" s="95"/>
      <c r="T13" s="129">
        <v>90285</v>
      </c>
      <c r="U13" s="129">
        <v>95674</v>
      </c>
      <c r="V13" s="129">
        <v>94341</v>
      </c>
      <c r="W13" s="129">
        <v>108545</v>
      </c>
      <c r="X13" s="129">
        <v>90820</v>
      </c>
      <c r="Y13" s="129">
        <v>90720</v>
      </c>
      <c r="Z13" s="129">
        <v>90519</v>
      </c>
      <c r="AA13" s="129">
        <v>95141</v>
      </c>
      <c r="AB13" s="125">
        <v>102396</v>
      </c>
      <c r="AC13" s="125">
        <v>108206</v>
      </c>
      <c r="AD13" s="125">
        <v>120311</v>
      </c>
      <c r="AE13" s="125">
        <v>330363</v>
      </c>
      <c r="AF13" s="125">
        <v>142359</v>
      </c>
      <c r="AG13" s="125">
        <v>181779</v>
      </c>
      <c r="AH13" s="125">
        <v>146152</v>
      </c>
      <c r="AI13" s="125">
        <v>151302</v>
      </c>
      <c r="AJ13" s="125">
        <v>143841</v>
      </c>
      <c r="AK13" s="125">
        <v>143519</v>
      </c>
      <c r="AL13" s="125">
        <v>141612</v>
      </c>
      <c r="AM13" s="125">
        <v>117913</v>
      </c>
      <c r="AN13" s="125">
        <v>137015</v>
      </c>
      <c r="AO13" s="125">
        <v>151625.14532149554</v>
      </c>
      <c r="AP13" s="125">
        <v>137262</v>
      </c>
      <c r="AQ13"/>
      <c r="AR13" s="125">
        <v>388845</v>
      </c>
      <c r="AS13" s="125">
        <v>382791</v>
      </c>
      <c r="AT13" s="125">
        <v>648982</v>
      </c>
      <c r="AU13" s="125">
        <v>621592</v>
      </c>
      <c r="AV13" s="125">
        <v>546885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98" customFormat="1" x14ac:dyDescent="0.35">
      <c r="B14" s="124" t="s">
        <v>570</v>
      </c>
      <c r="E14" s="730">
        <v>-88.1</v>
      </c>
      <c r="G14" s="730">
        <v>-309.10000000000002</v>
      </c>
      <c r="H14" s="730">
        <v>-264.60000000000002</v>
      </c>
      <c r="I14" s="730">
        <v>-292.8</v>
      </c>
      <c r="J14" s="609">
        <v>-298900000</v>
      </c>
      <c r="K14" s="609">
        <v>-297204303.96771181</v>
      </c>
      <c r="L14" s="609">
        <f>-788815950.278821+514477115.32</f>
        <v>-274338834.958821</v>
      </c>
      <c r="M14" s="609">
        <f>-815099052.06914+550317776.71</f>
        <v>-264781275.35913992</v>
      </c>
      <c r="N14" s="609">
        <f>-716927554.881661+545558631.45</f>
        <v>-171368923.43166101</v>
      </c>
      <c r="R14" s="124" t="s">
        <v>257</v>
      </c>
      <c r="S14" s="95"/>
      <c r="T14" s="97">
        <v>166438</v>
      </c>
      <c r="U14" s="129">
        <v>169101</v>
      </c>
      <c r="V14" s="236">
        <v>189758</v>
      </c>
      <c r="W14" s="236">
        <v>185936</v>
      </c>
      <c r="X14" s="129">
        <v>158539</v>
      </c>
      <c r="Y14" s="129">
        <v>155267</v>
      </c>
      <c r="Z14" s="129">
        <v>154290</v>
      </c>
      <c r="AA14" s="129">
        <v>135465</v>
      </c>
      <c r="AB14" s="125">
        <v>142011</v>
      </c>
      <c r="AC14" s="125">
        <v>164945</v>
      </c>
      <c r="AD14" s="125">
        <v>184162</v>
      </c>
      <c r="AE14" s="125">
        <v>200402</v>
      </c>
      <c r="AF14" s="125">
        <v>162818</v>
      </c>
      <c r="AG14" s="125">
        <v>163735</v>
      </c>
      <c r="AH14" s="125">
        <v>165664</v>
      </c>
      <c r="AI14" s="125">
        <v>182783</v>
      </c>
      <c r="AJ14" s="125">
        <v>170643</v>
      </c>
      <c r="AK14" s="125">
        <v>170598</v>
      </c>
      <c r="AL14" s="125">
        <v>172747</v>
      </c>
      <c r="AM14" s="125">
        <v>192480</v>
      </c>
      <c r="AN14" s="125">
        <v>186116</v>
      </c>
      <c r="AO14" s="125">
        <v>191900.04726350482</v>
      </c>
      <c r="AP14" s="125">
        <v>195719</v>
      </c>
      <c r="AQ14"/>
      <c r="AR14" s="125">
        <v>711233</v>
      </c>
      <c r="AS14" s="125">
        <v>594010</v>
      </c>
      <c r="AT14" s="125">
        <v>696994</v>
      </c>
      <c r="AU14" s="125">
        <v>675000</v>
      </c>
      <c r="AV14" s="125">
        <v>706468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98" customFormat="1" x14ac:dyDescent="0.35">
      <c r="B15" s="124"/>
      <c r="E15" s="730"/>
      <c r="G15" s="730"/>
      <c r="H15" s="730"/>
      <c r="I15" s="730"/>
      <c r="J15" s="609"/>
      <c r="K15" s="609"/>
      <c r="L15" s="609"/>
      <c r="M15" s="609"/>
      <c r="N15" s="609"/>
      <c r="R15" s="124" t="s">
        <v>6</v>
      </c>
      <c r="S15" s="95"/>
      <c r="T15" s="129">
        <v>356994</v>
      </c>
      <c r="U15" s="129">
        <v>381324</v>
      </c>
      <c r="V15" s="129">
        <v>399509</v>
      </c>
      <c r="W15" s="236">
        <v>439607</v>
      </c>
      <c r="X15" s="129">
        <v>320135</v>
      </c>
      <c r="Y15" s="129">
        <v>317839</v>
      </c>
      <c r="Z15" s="129">
        <v>328123</v>
      </c>
      <c r="AA15" s="129">
        <v>353014</v>
      </c>
      <c r="AB15" s="125">
        <v>269939</v>
      </c>
      <c r="AC15" s="125">
        <v>337589</v>
      </c>
      <c r="AD15" s="125">
        <v>408562</v>
      </c>
      <c r="AE15" s="125">
        <v>481739</v>
      </c>
      <c r="AF15" s="125">
        <v>366568</v>
      </c>
      <c r="AG15" s="125">
        <v>407558</v>
      </c>
      <c r="AH15" s="125">
        <v>383358</v>
      </c>
      <c r="AI15" s="125">
        <v>415575</v>
      </c>
      <c r="AJ15" s="125">
        <v>372006</v>
      </c>
      <c r="AK15" s="125">
        <v>387618</v>
      </c>
      <c r="AL15" s="125">
        <v>410619</v>
      </c>
      <c r="AM15" s="125">
        <v>448473</v>
      </c>
      <c r="AN15" s="125">
        <v>393997</v>
      </c>
      <c r="AO15" s="125">
        <v>425570.88049822208</v>
      </c>
      <c r="AP15" s="125">
        <v>428434</v>
      </c>
      <c r="AQ15"/>
      <c r="AR15" s="125">
        <v>1577434</v>
      </c>
      <c r="AS15" s="125">
        <v>1315778</v>
      </c>
      <c r="AT15" s="125">
        <v>1501160</v>
      </c>
      <c r="AU15" s="125">
        <v>1573059</v>
      </c>
      <c r="AV15" s="125">
        <v>1618716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98" customFormat="1" x14ac:dyDescent="0.35">
      <c r="B16" s="124" t="s">
        <v>571</v>
      </c>
      <c r="E16" s="730">
        <v>1.8</v>
      </c>
      <c r="G16" s="730">
        <v>22.6</v>
      </c>
      <c r="H16" s="730">
        <v>123.6</v>
      </c>
      <c r="I16" s="730">
        <v>36.700000000000003</v>
      </c>
      <c r="J16" s="609">
        <v>14100000</v>
      </c>
      <c r="K16" s="609">
        <v>-17613840.166677527</v>
      </c>
      <c r="L16" s="609">
        <v>-78261813.339999989</v>
      </c>
      <c r="M16" s="609">
        <v>142447446.49150002</v>
      </c>
      <c r="N16" s="609">
        <v>18223619.609999999</v>
      </c>
      <c r="R16" s="124" t="s">
        <v>7</v>
      </c>
      <c r="S16" s="95"/>
      <c r="T16" s="129">
        <v>9316</v>
      </c>
      <c r="U16" s="129">
        <v>9218</v>
      </c>
      <c r="V16" s="129">
        <v>8330</v>
      </c>
      <c r="W16" s="236">
        <v>11010</v>
      </c>
      <c r="X16" s="129">
        <v>10717</v>
      </c>
      <c r="Y16" s="129">
        <v>9614</v>
      </c>
      <c r="Z16" s="129">
        <v>10372</v>
      </c>
      <c r="AA16" s="129">
        <v>10432</v>
      </c>
      <c r="AB16" s="125">
        <v>6686</v>
      </c>
      <c r="AC16" s="125">
        <v>10678</v>
      </c>
      <c r="AD16" s="125">
        <v>10855</v>
      </c>
      <c r="AE16" s="125">
        <v>10134</v>
      </c>
      <c r="AF16" s="125">
        <v>7026</v>
      </c>
      <c r="AG16" s="125">
        <v>11272</v>
      </c>
      <c r="AH16" s="125">
        <v>11088</v>
      </c>
      <c r="AI16" s="125">
        <v>6870</v>
      </c>
      <c r="AJ16" s="125">
        <v>10310</v>
      </c>
      <c r="AK16" s="125">
        <v>10595</v>
      </c>
      <c r="AL16" s="125">
        <v>9231</v>
      </c>
      <c r="AM16" s="125">
        <v>8851</v>
      </c>
      <c r="AN16" s="125">
        <v>5904</v>
      </c>
      <c r="AO16" s="125">
        <v>8789.5635149262635</v>
      </c>
      <c r="AP16" s="125">
        <v>9515</v>
      </c>
      <c r="AQ16"/>
      <c r="AR16" s="125">
        <v>37874</v>
      </c>
      <c r="AS16" s="125">
        <v>40759</v>
      </c>
      <c r="AT16" s="125">
        <v>38597</v>
      </c>
      <c r="AU16" s="125">
        <v>36256</v>
      </c>
      <c r="AV16" s="125">
        <v>38987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2:128 16363:16363" s="98" customFormat="1" ht="25" x14ac:dyDescent="0.35">
      <c r="B17" s="973" t="s">
        <v>660</v>
      </c>
      <c r="E17" s="972">
        <v>152.4</v>
      </c>
      <c r="G17" s="731">
        <v>513.20000000000005</v>
      </c>
      <c r="H17" s="731">
        <v>580.20000000000005</v>
      </c>
      <c r="I17" s="731">
        <v>859.9</v>
      </c>
      <c r="J17" s="611">
        <v>907000000</v>
      </c>
      <c r="K17" s="611">
        <f t="shared" ref="K17:N17" si="1">SUM(K7,K16)+SUM(K9:K14)</f>
        <v>700303141.68948936</v>
      </c>
      <c r="L17" s="611">
        <f t="shared" si="1"/>
        <v>489521481.43059015</v>
      </c>
      <c r="M17" s="611">
        <f t="shared" si="1"/>
        <v>704892326.12916231</v>
      </c>
      <c r="N17" s="611">
        <f t="shared" si="1"/>
        <v>503717995.11624098</v>
      </c>
      <c r="R17" s="128" t="s">
        <v>8</v>
      </c>
      <c r="S17" s="95"/>
      <c r="T17" s="129">
        <v>374553</v>
      </c>
      <c r="U17" s="129">
        <v>365032</v>
      </c>
      <c r="V17" s="129">
        <v>587502</v>
      </c>
      <c r="W17" s="236">
        <v>387468</v>
      </c>
      <c r="X17" s="129">
        <v>363524</v>
      </c>
      <c r="Y17" s="129">
        <v>361275</v>
      </c>
      <c r="Z17" s="129">
        <v>348171</v>
      </c>
      <c r="AA17" s="129">
        <v>671785</v>
      </c>
      <c r="AB17" s="125">
        <v>319937</v>
      </c>
      <c r="AC17" s="125">
        <v>375192</v>
      </c>
      <c r="AD17" s="125">
        <v>371129</v>
      </c>
      <c r="AE17" s="125">
        <v>395234</v>
      </c>
      <c r="AF17" s="125">
        <v>385348</v>
      </c>
      <c r="AG17" s="125">
        <v>367644</v>
      </c>
      <c r="AH17" s="125">
        <v>352754</v>
      </c>
      <c r="AI17" s="125">
        <v>336555</v>
      </c>
      <c r="AJ17" s="125">
        <v>371185</v>
      </c>
      <c r="AK17" s="125">
        <v>382475</v>
      </c>
      <c r="AL17" s="125">
        <v>357761</v>
      </c>
      <c r="AM17" s="125">
        <v>397295</v>
      </c>
      <c r="AN17" s="125">
        <v>398979</v>
      </c>
      <c r="AO17" s="125">
        <v>415543.93040782434</v>
      </c>
      <c r="AP17" s="125">
        <v>384759</v>
      </c>
      <c r="AQ17"/>
      <c r="AR17" s="125">
        <v>1714555</v>
      </c>
      <c r="AS17" s="125">
        <v>1698873</v>
      </c>
      <c r="AT17" s="125">
        <v>1484764</v>
      </c>
      <c r="AU17" s="125">
        <v>1442301</v>
      </c>
      <c r="AV17" s="125">
        <v>1508716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 16363:16363" s="98" customFormat="1" x14ac:dyDescent="0.35">
      <c r="B18" s="124" t="s">
        <v>538</v>
      </c>
      <c r="E18" s="732">
        <v>-183.9</v>
      </c>
      <c r="G18" s="732">
        <v>-722</v>
      </c>
      <c r="H18" s="732">
        <v>-766.6</v>
      </c>
      <c r="I18" s="732">
        <v>-716.5</v>
      </c>
      <c r="J18" s="612">
        <v>-629400000</v>
      </c>
      <c r="K18" s="612">
        <v>-546884865.96953261</v>
      </c>
      <c r="L18" s="612">
        <v>-621592151.05245697</v>
      </c>
      <c r="M18" s="612">
        <v>-648982039.38109398</v>
      </c>
      <c r="N18" s="612">
        <v>-382790699.852171</v>
      </c>
      <c r="R18" s="124" t="s">
        <v>9</v>
      </c>
      <c r="S18" s="95"/>
      <c r="T18" s="129">
        <v>11607</v>
      </c>
      <c r="U18" s="129">
        <v>19059</v>
      </c>
      <c r="V18" s="129">
        <v>15869</v>
      </c>
      <c r="W18" s="236">
        <v>14949</v>
      </c>
      <c r="X18" s="129">
        <v>9185</v>
      </c>
      <c r="Y18" s="129">
        <v>12733</v>
      </c>
      <c r="Z18" s="129">
        <v>7438</v>
      </c>
      <c r="AA18" s="129">
        <v>10985</v>
      </c>
      <c r="AB18" s="125">
        <v>8858</v>
      </c>
      <c r="AC18" s="125">
        <v>12673</v>
      </c>
      <c r="AD18" s="125">
        <v>13386</v>
      </c>
      <c r="AE18" s="125">
        <v>21838</v>
      </c>
      <c r="AF18" s="125">
        <v>11563</v>
      </c>
      <c r="AG18" s="125">
        <v>14727</v>
      </c>
      <c r="AH18" s="125">
        <v>12786</v>
      </c>
      <c r="AI18" s="125">
        <v>16418</v>
      </c>
      <c r="AJ18" s="125">
        <v>13056</v>
      </c>
      <c r="AK18" s="125">
        <v>14382</v>
      </c>
      <c r="AL18" s="125">
        <v>13936</v>
      </c>
      <c r="AM18" s="125">
        <v>16206</v>
      </c>
      <c r="AN18" s="125">
        <v>13260</v>
      </c>
      <c r="AO18" s="125">
        <v>14140.996896568602</v>
      </c>
      <c r="AP18" s="125">
        <v>13857</v>
      </c>
      <c r="AQ18"/>
      <c r="AR18" s="125">
        <v>61484</v>
      </c>
      <c r="AS18" s="125">
        <v>43955</v>
      </c>
      <c r="AT18" s="125">
        <v>53854</v>
      </c>
      <c r="AU18" s="125">
        <v>55494</v>
      </c>
      <c r="AV18" s="125">
        <v>57580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 16363:16363" s="98" customFormat="1" x14ac:dyDescent="0.35">
      <c r="B19" s="973" t="s">
        <v>661</v>
      </c>
      <c r="E19" s="972">
        <v>-31.5</v>
      </c>
      <c r="G19" s="731">
        <v>-208.8</v>
      </c>
      <c r="H19" s="731">
        <v>-186.4</v>
      </c>
      <c r="I19" s="731">
        <v>143.4</v>
      </c>
      <c r="J19" s="611">
        <v>277600000</v>
      </c>
      <c r="K19" s="611">
        <f t="shared" ref="K19:N19" si="2">SUM(K17:K18)</f>
        <v>153418275.71995676</v>
      </c>
      <c r="L19" s="611">
        <f t="shared" si="2"/>
        <v>-132070669.62186682</v>
      </c>
      <c r="M19" s="611">
        <f t="shared" si="2"/>
        <v>55910286.748068333</v>
      </c>
      <c r="N19" s="611">
        <f t="shared" si="2"/>
        <v>120927295.26406997</v>
      </c>
      <c r="R19" s="124" t="s">
        <v>10</v>
      </c>
      <c r="S19" s="95"/>
      <c r="T19" s="129">
        <v>17601</v>
      </c>
      <c r="U19" s="129">
        <v>80499</v>
      </c>
      <c r="V19" s="129">
        <v>21973</v>
      </c>
      <c r="W19" s="129">
        <v>15597</v>
      </c>
      <c r="X19" s="129">
        <v>8622</v>
      </c>
      <c r="Y19" s="129">
        <v>7243</v>
      </c>
      <c r="Z19" s="129">
        <v>10775</v>
      </c>
      <c r="AA19" s="129">
        <v>11563</v>
      </c>
      <c r="AB19" s="125">
        <v>6502</v>
      </c>
      <c r="AC19" s="125">
        <v>5893</v>
      </c>
      <c r="AD19" s="125">
        <v>6697</v>
      </c>
      <c r="AE19" s="125">
        <v>6562</v>
      </c>
      <c r="AF19" s="125">
        <v>8336</v>
      </c>
      <c r="AG19" s="125">
        <v>3580</v>
      </c>
      <c r="AH19" s="125">
        <v>5425</v>
      </c>
      <c r="AI19" s="125">
        <v>4725</v>
      </c>
      <c r="AJ19" s="125">
        <v>7396</v>
      </c>
      <c r="AK19" s="125">
        <v>5594</v>
      </c>
      <c r="AL19" s="125">
        <v>7877</v>
      </c>
      <c r="AM19" s="125">
        <v>18265</v>
      </c>
      <c r="AN19" s="125">
        <v>7802</v>
      </c>
      <c r="AO19" s="125">
        <v>7812.8921399999981</v>
      </c>
      <c r="AP19" s="125">
        <v>8688</v>
      </c>
      <c r="AQ19"/>
      <c r="AR19" s="125">
        <v>135670</v>
      </c>
      <c r="AS19" s="125">
        <v>38203</v>
      </c>
      <c r="AT19" s="125">
        <v>25654</v>
      </c>
      <c r="AU19" s="125">
        <v>22066</v>
      </c>
      <c r="AV19" s="125">
        <v>39132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 16363:16363" s="98" customFormat="1" x14ac:dyDescent="0.35">
      <c r="B20" s="124" t="s">
        <v>572</v>
      </c>
      <c r="E20" s="729">
        <v>-25.1</v>
      </c>
      <c r="G20" s="729">
        <v>-60.3</v>
      </c>
      <c r="H20" s="729">
        <v>-82.2</v>
      </c>
      <c r="I20" s="729">
        <v>-71.599999999999994</v>
      </c>
      <c r="J20" s="610">
        <v>-42000000</v>
      </c>
      <c r="K20" s="610">
        <v>-37788272.523992494</v>
      </c>
      <c r="L20" s="610">
        <v>-22314136.51696787</v>
      </c>
      <c r="M20" s="610">
        <v>-51673588.970000006</v>
      </c>
      <c r="N20" s="610">
        <v>-28287919.569999993</v>
      </c>
      <c r="R20" s="124" t="s">
        <v>11</v>
      </c>
      <c r="S20" s="95"/>
      <c r="T20" s="228">
        <v>8488</v>
      </c>
      <c r="U20" s="228">
        <v>9698</v>
      </c>
      <c r="V20" s="228">
        <v>18683</v>
      </c>
      <c r="W20" s="228">
        <v>23312</v>
      </c>
      <c r="X20" s="228">
        <v>8467</v>
      </c>
      <c r="Y20" s="228">
        <v>6176</v>
      </c>
      <c r="Z20" s="228">
        <v>6557</v>
      </c>
      <c r="AA20" s="228">
        <v>4522</v>
      </c>
      <c r="AB20" s="228">
        <v>9877</v>
      </c>
      <c r="AC20" s="228">
        <v>7956</v>
      </c>
      <c r="AD20" s="228">
        <v>3650</v>
      </c>
      <c r="AE20" s="228">
        <v>33718</v>
      </c>
      <c r="AF20" s="228">
        <v>12144</v>
      </c>
      <c r="AG20" s="228">
        <v>70695</v>
      </c>
      <c r="AH20" s="228">
        <v>5659</v>
      </c>
      <c r="AI20" s="228">
        <v>29074</v>
      </c>
      <c r="AJ20" s="228">
        <v>8588</v>
      </c>
      <c r="AK20" s="228">
        <v>10186</v>
      </c>
      <c r="AL20" s="228">
        <v>22050</v>
      </c>
      <c r="AM20" s="228">
        <v>26303</v>
      </c>
      <c r="AN20" s="228">
        <v>9547</v>
      </c>
      <c r="AO20" s="228">
        <v>7921.2977859874009</v>
      </c>
      <c r="AP20" s="228">
        <v>9388</v>
      </c>
      <c r="AQ20"/>
      <c r="AR20" s="228">
        <v>60181</v>
      </c>
      <c r="AS20" s="228">
        <v>39039</v>
      </c>
      <c r="AT20" s="228">
        <v>48217</v>
      </c>
      <c r="AU20" s="228">
        <v>117572</v>
      </c>
      <c r="AV20" s="228">
        <v>67127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 16363:16363" ht="25" x14ac:dyDescent="0.35">
      <c r="B21" s="124" t="s">
        <v>573</v>
      </c>
      <c r="E21" s="730">
        <v>1.1000000000000001</v>
      </c>
      <c r="G21" s="730">
        <v>4.7</v>
      </c>
      <c r="H21" s="730">
        <v>1.7</v>
      </c>
      <c r="I21" s="730">
        <v>1.7</v>
      </c>
      <c r="J21" s="609">
        <v>3700000</v>
      </c>
      <c r="K21" s="609">
        <v>805989.99791866285</v>
      </c>
      <c r="L21" s="609">
        <v>3460758.3557259999</v>
      </c>
      <c r="M21" s="609">
        <v>4416171.66</v>
      </c>
      <c r="N21" s="609">
        <v>881343.95999999985</v>
      </c>
      <c r="R21" s="46"/>
      <c r="S21" s="47"/>
      <c r="T21" s="50"/>
      <c r="U21" s="50"/>
      <c r="V21" s="50"/>
      <c r="W21" s="50"/>
      <c r="X21" s="50"/>
      <c r="Y21" s="50"/>
      <c r="Z21" s="50"/>
      <c r="AA21" s="50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R21" s="50"/>
      <c r="AS21" s="50"/>
      <c r="AT21" s="50"/>
      <c r="AU21" s="79"/>
      <c r="AV21" s="79"/>
    </row>
    <row r="22" spans="2:128 16363:16363" ht="25" x14ac:dyDescent="0.35">
      <c r="B22" s="124" t="s">
        <v>574</v>
      </c>
      <c r="E22" s="733"/>
      <c r="G22" s="733"/>
      <c r="H22" s="733" t="s">
        <v>18</v>
      </c>
      <c r="I22" s="733" t="s">
        <v>18</v>
      </c>
      <c r="J22" s="613">
        <v>4500000</v>
      </c>
      <c r="K22" s="613">
        <v>0</v>
      </c>
      <c r="L22" s="613">
        <v>0</v>
      </c>
      <c r="M22" s="613">
        <v>1864951.92</v>
      </c>
      <c r="N22" s="613">
        <v>0</v>
      </c>
      <c r="R22" s="91" t="s">
        <v>12</v>
      </c>
      <c r="S22" s="93"/>
      <c r="T22" s="94">
        <f t="shared" ref="T22:AB22" si="3">SUM(T13:T20)</f>
        <v>1035282</v>
      </c>
      <c r="U22" s="94">
        <f t="shared" si="3"/>
        <v>1129605</v>
      </c>
      <c r="V22" s="94">
        <f t="shared" si="3"/>
        <v>1335965</v>
      </c>
      <c r="W22" s="94">
        <f t="shared" si="3"/>
        <v>1186424</v>
      </c>
      <c r="X22" s="94">
        <f t="shared" si="3"/>
        <v>970009</v>
      </c>
      <c r="Y22" s="94">
        <f t="shared" si="3"/>
        <v>960867</v>
      </c>
      <c r="Z22" s="94">
        <f t="shared" si="3"/>
        <v>956245</v>
      </c>
      <c r="AA22" s="94">
        <f t="shared" si="3"/>
        <v>1292907</v>
      </c>
      <c r="AB22" s="94">
        <f t="shared" si="3"/>
        <v>866206</v>
      </c>
      <c r="AC22" s="94">
        <f>SUM(AC13:AC20)</f>
        <v>1023132</v>
      </c>
      <c r="AD22" s="94">
        <f t="shared" ref="AD22:AH22" si="4">SUM(AD13:AD20)</f>
        <v>1118752</v>
      </c>
      <c r="AE22" s="94">
        <f t="shared" si="4"/>
        <v>1479990</v>
      </c>
      <c r="AF22" s="94">
        <f t="shared" si="4"/>
        <v>1096162</v>
      </c>
      <c r="AG22" s="94">
        <f t="shared" si="4"/>
        <v>1220990</v>
      </c>
      <c r="AH22" s="94">
        <f t="shared" si="4"/>
        <v>1082886</v>
      </c>
      <c r="AI22" s="94">
        <v>1143302</v>
      </c>
      <c r="AJ22" s="94">
        <v>1097025</v>
      </c>
      <c r="AK22" s="94">
        <f>SUM(AK13:AK20)</f>
        <v>1124967</v>
      </c>
      <c r="AL22" s="94">
        <f>SUM(AL13:AL20)</f>
        <v>1135833</v>
      </c>
      <c r="AM22" s="94">
        <v>1225786</v>
      </c>
      <c r="AN22" s="94">
        <f>SUM(AN13:AN20)</f>
        <v>1152620</v>
      </c>
      <c r="AO22" s="94">
        <v>1223304.7538285288</v>
      </c>
      <c r="AP22" s="94">
        <v>1187622</v>
      </c>
      <c r="AR22" s="94">
        <v>4687276</v>
      </c>
      <c r="AS22" s="94">
        <v>4153408</v>
      </c>
      <c r="AT22" s="94">
        <f>SUM(AT13:AT20)</f>
        <v>4498222</v>
      </c>
      <c r="AU22" s="94">
        <f>SUM(AU13:AU20)</f>
        <v>4543340</v>
      </c>
      <c r="AV22" s="94">
        <v>4583611</v>
      </c>
    </row>
    <row r="23" spans="2:128 16363:16363" x14ac:dyDescent="0.35">
      <c r="B23" s="973" t="s">
        <v>662</v>
      </c>
      <c r="E23" s="972">
        <v>-55.5</v>
      </c>
      <c r="G23" s="731">
        <v>-264.39999999999998</v>
      </c>
      <c r="H23" s="731">
        <v>-266.89999999999998</v>
      </c>
      <c r="I23" s="731">
        <v>73.5</v>
      </c>
      <c r="J23" s="611">
        <v>243800000</v>
      </c>
      <c r="K23" s="611">
        <f t="shared" ref="K23:N23" si="5">SUM(K19:K22)</f>
        <v>116435993.19388293</v>
      </c>
      <c r="L23" s="611">
        <f t="shared" si="5"/>
        <v>-150924047.78310868</v>
      </c>
      <c r="M23" s="611">
        <f t="shared" si="5"/>
        <v>10517821.358068326</v>
      </c>
      <c r="N23" s="611">
        <f t="shared" si="5"/>
        <v>93520719.654069975</v>
      </c>
      <c r="R23" s="46"/>
      <c r="S23" s="47"/>
      <c r="T23" s="51"/>
      <c r="U23" s="51"/>
      <c r="V23" s="51"/>
      <c r="W23" s="51"/>
      <c r="X23" s="51"/>
      <c r="Y23" s="51"/>
      <c r="Z23" s="51"/>
      <c r="AA23" s="51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R23" s="51"/>
      <c r="AS23" s="265"/>
      <c r="AT23" s="51"/>
      <c r="AU23" s="97"/>
      <c r="AV23" s="97"/>
    </row>
    <row r="24" spans="2:128 16363:16363" s="98" customFormat="1" x14ac:dyDescent="0.35">
      <c r="B24" s="124" t="s">
        <v>17</v>
      </c>
      <c r="E24" s="733">
        <v>7.9</v>
      </c>
      <c r="G24" s="733">
        <v>39.1</v>
      </c>
      <c r="H24" s="733">
        <v>42.6</v>
      </c>
      <c r="I24" s="733">
        <v>-37.5</v>
      </c>
      <c r="J24" s="613">
        <v>-59900000</v>
      </c>
      <c r="K24" s="613">
        <v>-34760239.748989157</v>
      </c>
      <c r="L24" s="613">
        <v>17151623.084871698</v>
      </c>
      <c r="M24" s="613">
        <v>19562065.183294602</v>
      </c>
      <c r="N24" s="613">
        <v>-15239002.7195221</v>
      </c>
      <c r="P24" s="56"/>
      <c r="R24" s="91" t="s">
        <v>191</v>
      </c>
      <c r="S24" s="95"/>
      <c r="T24" s="267">
        <f t="shared" ref="T24:AB24" si="6">T13+T26</f>
        <v>106324</v>
      </c>
      <c r="U24" s="267">
        <f t="shared" si="6"/>
        <v>205978</v>
      </c>
      <c r="V24" s="267">
        <f t="shared" si="6"/>
        <v>-15080</v>
      </c>
      <c r="W24" s="267">
        <f t="shared" si="6"/>
        <v>201808</v>
      </c>
      <c r="X24" s="267">
        <f t="shared" si="6"/>
        <v>159289</v>
      </c>
      <c r="Y24" s="267">
        <f t="shared" si="6"/>
        <v>191203</v>
      </c>
      <c r="Z24" s="267">
        <f t="shared" si="6"/>
        <v>203326</v>
      </c>
      <c r="AA24" s="267">
        <f t="shared" si="6"/>
        <v>-109544</v>
      </c>
      <c r="AB24" s="267">
        <f t="shared" si="6"/>
        <v>134766</v>
      </c>
      <c r="AC24" s="267">
        <f>AC13+AC26</f>
        <v>256671</v>
      </c>
      <c r="AD24" s="267">
        <f t="shared" ref="AD24:AI24" si="7">AD13+AD26</f>
        <v>208425</v>
      </c>
      <c r="AE24" s="267">
        <f t="shared" si="7"/>
        <v>135074</v>
      </c>
      <c r="AF24" s="267">
        <f t="shared" si="7"/>
        <v>80551</v>
      </c>
      <c r="AG24" s="267">
        <f t="shared" si="7"/>
        <v>49444</v>
      </c>
      <c r="AH24" s="267">
        <f t="shared" si="7"/>
        <v>154031</v>
      </c>
      <c r="AI24" s="267">
        <f t="shared" si="7"/>
        <v>205495</v>
      </c>
      <c r="AJ24" s="267">
        <v>147017</v>
      </c>
      <c r="AK24" s="267">
        <f>AK11-AK22+AK13</f>
        <v>185764</v>
      </c>
      <c r="AL24" s="267">
        <f>AL11-AL22+AL13</f>
        <v>198665</v>
      </c>
      <c r="AM24" s="267">
        <v>170439</v>
      </c>
      <c r="AN24" s="267">
        <f>AN11-AN22+AN13</f>
        <v>200271</v>
      </c>
      <c r="AO24" s="267">
        <v>222319.04882296681</v>
      </c>
      <c r="AP24" s="267">
        <v>279024</v>
      </c>
      <c r="AQ24"/>
      <c r="AR24" s="96">
        <v>499030</v>
      </c>
      <c r="AS24" s="96">
        <v>503718</v>
      </c>
      <c r="AT24" s="267">
        <f>AT26+AT13</f>
        <v>704893</v>
      </c>
      <c r="AU24" s="267">
        <f>AU26+AU13</f>
        <v>489521</v>
      </c>
      <c r="AV24" s="267">
        <v>701885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XEI24" s="97"/>
    </row>
    <row r="25" spans="2:128 16363:16363" x14ac:dyDescent="0.35">
      <c r="B25" s="973" t="s">
        <v>663</v>
      </c>
      <c r="E25" s="972">
        <v>-47.6</v>
      </c>
      <c r="G25" s="731">
        <v>-225.3</v>
      </c>
      <c r="H25" s="731">
        <v>-224.3</v>
      </c>
      <c r="I25" s="731">
        <v>36</v>
      </c>
      <c r="J25" s="614">
        <v>183900000</v>
      </c>
      <c r="K25" s="614">
        <f t="shared" ref="K25" si="8">SUM(K23:K24)</f>
        <v>81675753.444893777</v>
      </c>
      <c r="L25" s="614">
        <f>SUM(L23:L24)</f>
        <v>-133772424.69823699</v>
      </c>
      <c r="M25" s="614">
        <f t="shared" ref="M25:N25" si="9">SUM(M23:M24)</f>
        <v>30079886.541362926</v>
      </c>
      <c r="N25" s="614">
        <f t="shared" si="9"/>
        <v>78281716.934547871</v>
      </c>
      <c r="P25" s="98"/>
      <c r="R25" s="42"/>
      <c r="S25" s="47"/>
      <c r="T25" s="54"/>
      <c r="U25" s="54"/>
      <c r="V25" s="54"/>
      <c r="W25" s="54"/>
      <c r="X25" s="54"/>
      <c r="Y25" s="54"/>
      <c r="Z25" s="54"/>
      <c r="AA25" s="54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R25" s="54"/>
      <c r="AS25" s="54"/>
      <c r="AT25" s="54"/>
      <c r="AU25" s="96"/>
      <c r="AV25" s="96"/>
      <c r="XEI25" s="51"/>
    </row>
    <row r="26" spans="2:128 16363:16363" s="98" customFormat="1" x14ac:dyDescent="0.35">
      <c r="B26" s="40"/>
      <c r="E26" s="734"/>
      <c r="G26" s="734"/>
      <c r="H26" s="734"/>
      <c r="I26" s="734"/>
      <c r="J26" s="615"/>
      <c r="K26" s="615"/>
      <c r="L26" s="615"/>
      <c r="M26" s="615"/>
      <c r="N26" s="615"/>
      <c r="R26" s="91" t="s">
        <v>13</v>
      </c>
      <c r="S26" s="93"/>
      <c r="T26" s="99">
        <v>16039</v>
      </c>
      <c r="U26" s="99">
        <v>110304</v>
      </c>
      <c r="V26" s="100">
        <v>-109421</v>
      </c>
      <c r="W26" s="100">
        <v>93263</v>
      </c>
      <c r="X26" s="100">
        <v>68469</v>
      </c>
      <c r="Y26" s="100">
        <v>100483</v>
      </c>
      <c r="Z26" s="101">
        <v>112807</v>
      </c>
      <c r="AA26" s="100">
        <v>-204685</v>
      </c>
      <c r="AB26" s="101">
        <v>32370</v>
      </c>
      <c r="AC26" s="101">
        <f>AC11-AC22</f>
        <v>148465</v>
      </c>
      <c r="AD26" s="101">
        <f t="shared" ref="AD26:AJ26" si="10">AD11-AD22</f>
        <v>88114</v>
      </c>
      <c r="AE26" s="101">
        <f t="shared" si="10"/>
        <v>-195289</v>
      </c>
      <c r="AF26" s="101">
        <f t="shared" si="10"/>
        <v>-61808</v>
      </c>
      <c r="AG26" s="101">
        <f t="shared" si="10"/>
        <v>-132335</v>
      </c>
      <c r="AH26" s="101">
        <f t="shared" si="10"/>
        <v>7879</v>
      </c>
      <c r="AI26" s="101">
        <f t="shared" si="10"/>
        <v>54193</v>
      </c>
      <c r="AJ26" s="101">
        <f t="shared" si="10"/>
        <v>3176</v>
      </c>
      <c r="AK26" s="96">
        <f>AK11-AK22</f>
        <v>42245</v>
      </c>
      <c r="AL26" s="96">
        <f>AL11-AL22</f>
        <v>57053</v>
      </c>
      <c r="AM26" s="96">
        <v>52526</v>
      </c>
      <c r="AN26" s="96">
        <f>AN11-AN22</f>
        <v>63256</v>
      </c>
      <c r="AO26" s="96">
        <v>70693.903501471272</v>
      </c>
      <c r="AP26" s="96">
        <v>141762</v>
      </c>
      <c r="AQ26"/>
      <c r="AR26" s="101">
        <v>110185</v>
      </c>
      <c r="AS26" s="101">
        <v>120927</v>
      </c>
      <c r="AT26" s="96">
        <f>AT11-AT22</f>
        <v>55911</v>
      </c>
      <c r="AU26" s="96">
        <f>AU11-AU22</f>
        <v>-132071</v>
      </c>
      <c r="AV26" s="96">
        <v>155000</v>
      </c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 16363:16363" customFormat="1" x14ac:dyDescent="0.35">
      <c r="B27" s="91" t="s">
        <v>575</v>
      </c>
      <c r="C27" s="55"/>
      <c r="D27" s="55"/>
      <c r="E27" s="734"/>
      <c r="F27" s="55"/>
      <c r="G27" s="734"/>
      <c r="H27" s="734"/>
      <c r="I27" s="734"/>
      <c r="J27" s="615"/>
      <c r="K27" s="615"/>
      <c r="L27" s="615"/>
      <c r="M27" s="615"/>
      <c r="N27" s="615"/>
      <c r="O27" s="56"/>
      <c r="P27" s="56"/>
      <c r="Q27" s="56"/>
    </row>
    <row r="28" spans="2:128 16363:16363" s="98" customFormat="1" x14ac:dyDescent="0.35">
      <c r="B28" s="124" t="s">
        <v>523</v>
      </c>
      <c r="E28" s="730">
        <v>-5.6</v>
      </c>
      <c r="G28" s="730">
        <v>13.2</v>
      </c>
      <c r="H28" s="730">
        <v>-50.8</v>
      </c>
      <c r="I28" s="730">
        <v>9.9</v>
      </c>
      <c r="J28" s="609">
        <v>-23400000</v>
      </c>
      <c r="K28" s="609">
        <v>27865013.830000002</v>
      </c>
      <c r="L28" s="609">
        <v>-3919524.77</v>
      </c>
      <c r="M28" s="609">
        <v>3372772.2800000003</v>
      </c>
      <c r="N28" s="609">
        <v>-3157308.04</v>
      </c>
      <c r="R28" s="124" t="s">
        <v>14</v>
      </c>
      <c r="S28" s="95"/>
      <c r="T28" s="130">
        <v>10680</v>
      </c>
      <c r="U28" s="130">
        <v>8681</v>
      </c>
      <c r="V28" s="131">
        <v>6731</v>
      </c>
      <c r="W28" s="131">
        <v>8241</v>
      </c>
      <c r="X28" s="131">
        <v>6088</v>
      </c>
      <c r="Y28" s="131">
        <v>5520</v>
      </c>
      <c r="Z28" s="131">
        <v>17312</v>
      </c>
      <c r="AA28" s="131">
        <v>4892</v>
      </c>
      <c r="AB28" s="131">
        <v>6682</v>
      </c>
      <c r="AC28" s="131">
        <v>2695</v>
      </c>
      <c r="AD28" s="131">
        <v>78</v>
      </c>
      <c r="AE28" s="131">
        <v>5268</v>
      </c>
      <c r="AF28" s="131">
        <v>390</v>
      </c>
      <c r="AG28" s="131">
        <v>384</v>
      </c>
      <c r="AH28" s="131">
        <v>237</v>
      </c>
      <c r="AI28" s="131">
        <v>37914</v>
      </c>
      <c r="AJ28" s="131">
        <v>10087</v>
      </c>
      <c r="AK28" s="131">
        <v>4153</v>
      </c>
      <c r="AL28" s="131">
        <v>915</v>
      </c>
      <c r="AM28" s="131">
        <v>5012</v>
      </c>
      <c r="AN28" s="131">
        <v>2683</v>
      </c>
      <c r="AO28" s="131">
        <v>7614.017770000004</v>
      </c>
      <c r="AP28" s="131">
        <v>3005</v>
      </c>
      <c r="AQ28"/>
      <c r="AR28" s="131">
        <v>34333</v>
      </c>
      <c r="AS28" s="131">
        <v>33812</v>
      </c>
      <c r="AT28" s="125">
        <v>14723</v>
      </c>
      <c r="AU28" s="131">
        <v>38925</v>
      </c>
      <c r="AV28" s="131">
        <v>20167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 16363:16363" s="98" customFormat="1" x14ac:dyDescent="0.35">
      <c r="B29" s="124" t="s">
        <v>576</v>
      </c>
      <c r="E29" s="732">
        <v>1.1000000000000001</v>
      </c>
      <c r="G29" s="732">
        <v>-2.5</v>
      </c>
      <c r="H29" s="732">
        <v>9.6999999999999993</v>
      </c>
      <c r="I29" s="732">
        <v>-1.9</v>
      </c>
      <c r="J29" s="612">
        <v>4400000</v>
      </c>
      <c r="K29" s="612">
        <v>-5294352.6190999998</v>
      </c>
      <c r="L29" s="612">
        <v>744709.70629999996</v>
      </c>
      <c r="M29" s="612">
        <v>-640826.79319999996</v>
      </c>
      <c r="N29" s="612">
        <v>599888.52760000003</v>
      </c>
      <c r="R29" s="124" t="s">
        <v>15</v>
      </c>
      <c r="S29" s="95"/>
      <c r="T29" s="130">
        <v>18934</v>
      </c>
      <c r="U29" s="130">
        <v>22283</v>
      </c>
      <c r="V29" s="125">
        <v>-398</v>
      </c>
      <c r="W29" s="131">
        <v>3390</v>
      </c>
      <c r="X29" s="131">
        <v>10355</v>
      </c>
      <c r="Y29" s="131">
        <v>6122</v>
      </c>
      <c r="Z29" s="131">
        <v>8597</v>
      </c>
      <c r="AA29" s="131">
        <v>12503</v>
      </c>
      <c r="AB29" s="131">
        <v>12987</v>
      </c>
      <c r="AC29" s="131">
        <v>13375</v>
      </c>
      <c r="AD29" s="131">
        <v>11530</v>
      </c>
      <c r="AE29" s="131">
        <v>36979</v>
      </c>
      <c r="AF29" s="131">
        <v>14559</v>
      </c>
      <c r="AG29" s="131">
        <v>23690</v>
      </c>
      <c r="AH29" s="131">
        <v>8302</v>
      </c>
      <c r="AI29" s="131">
        <v>15019</v>
      </c>
      <c r="AJ29" s="131">
        <v>15184</v>
      </c>
      <c r="AK29" s="131">
        <v>15309</v>
      </c>
      <c r="AL29" s="131">
        <v>14361</v>
      </c>
      <c r="AM29" s="131">
        <v>14686</v>
      </c>
      <c r="AN29" s="131">
        <v>13145</v>
      </c>
      <c r="AO29" s="131">
        <v>16246.280300000002</v>
      </c>
      <c r="AP29" s="131">
        <v>13308</v>
      </c>
      <c r="AQ29"/>
      <c r="AR29" s="131">
        <v>44209</v>
      </c>
      <c r="AS29" s="131">
        <v>62099</v>
      </c>
      <c r="AT29" s="131">
        <v>66397</v>
      </c>
      <c r="AU29" s="131">
        <v>61239</v>
      </c>
      <c r="AV29" s="131">
        <v>59540</v>
      </c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 16363:16363" s="98" customFormat="1" ht="25" x14ac:dyDescent="0.35">
      <c r="B30" s="124" t="s">
        <v>560</v>
      </c>
      <c r="E30" s="732">
        <v>20.6</v>
      </c>
      <c r="G30" s="732">
        <v>37.700000000000003</v>
      </c>
      <c r="H30" s="732">
        <v>27.3</v>
      </c>
      <c r="I30" s="732">
        <v>1.7</v>
      </c>
      <c r="J30" s="612">
        <v>16500000</v>
      </c>
      <c r="K30" s="612">
        <v>-598072.66202954506</v>
      </c>
      <c r="L30" s="612">
        <v>28469965.285806052</v>
      </c>
      <c r="M30" s="612">
        <v>31500177</v>
      </c>
      <c r="N30" s="612">
        <v>0</v>
      </c>
      <c r="R30" s="124" t="s">
        <v>258</v>
      </c>
      <c r="S30" s="95"/>
      <c r="T30" s="125">
        <v>472</v>
      </c>
      <c r="U30" s="125">
        <v>-291</v>
      </c>
      <c r="V30" s="125">
        <v>449</v>
      </c>
      <c r="W30" s="125">
        <v>-14068</v>
      </c>
      <c r="X30" s="125">
        <v>9361</v>
      </c>
      <c r="Y30" s="125">
        <v>-9796</v>
      </c>
      <c r="Z30" s="125">
        <v>401</v>
      </c>
      <c r="AA30" s="125">
        <v>915</v>
      </c>
      <c r="AB30" s="131">
        <v>-1157</v>
      </c>
      <c r="AC30" s="131">
        <v>4639</v>
      </c>
      <c r="AD30" s="131">
        <v>90</v>
      </c>
      <c r="AE30" s="131">
        <v>844</v>
      </c>
      <c r="AF30" s="131">
        <v>1364</v>
      </c>
      <c r="AG30" s="131">
        <v>638</v>
      </c>
      <c r="AH30" s="131">
        <v>595</v>
      </c>
      <c r="AI30" s="131">
        <v>864</v>
      </c>
      <c r="AJ30" s="131">
        <v>2019</v>
      </c>
      <c r="AK30" s="125">
        <v>-836</v>
      </c>
      <c r="AL30" s="125">
        <v>247</v>
      </c>
      <c r="AM30" s="125">
        <v>-624</v>
      </c>
      <c r="AN30" s="125">
        <v>-3071</v>
      </c>
      <c r="AO30" s="125">
        <v>1013.9833423470004</v>
      </c>
      <c r="AP30" s="125">
        <v>933</v>
      </c>
      <c r="AQ30"/>
      <c r="AR30" s="125">
        <v>-13438</v>
      </c>
      <c r="AS30" s="125">
        <v>881</v>
      </c>
      <c r="AT30" s="132">
        <v>4416</v>
      </c>
      <c r="AU30" s="131">
        <v>3461</v>
      </c>
      <c r="AV30" s="131">
        <v>806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 16363:16363" s="98" customFormat="1" ht="25" x14ac:dyDescent="0.35">
      <c r="B31" s="91" t="s">
        <v>577</v>
      </c>
      <c r="E31" s="731">
        <v>16.100000000000001</v>
      </c>
      <c r="G31" s="731">
        <v>48.4</v>
      </c>
      <c r="H31" s="731">
        <v>-13.8</v>
      </c>
      <c r="I31" s="731">
        <v>9.6999999999999993</v>
      </c>
      <c r="J31" s="614">
        <v>-2500000</v>
      </c>
      <c r="K31" s="614">
        <f t="shared" ref="K31:N31" si="11">SUM(K28:K30)</f>
        <v>21972588.548870455</v>
      </c>
      <c r="L31" s="614">
        <f t="shared" si="11"/>
        <v>25295150.222106054</v>
      </c>
      <c r="M31" s="614">
        <f t="shared" si="11"/>
        <v>34232122.4868</v>
      </c>
      <c r="N31" s="614">
        <f t="shared" si="11"/>
        <v>-2557419.5123999999</v>
      </c>
      <c r="R31" s="124" t="s">
        <v>259</v>
      </c>
      <c r="S31" s="95"/>
      <c r="T31" s="133">
        <v>0</v>
      </c>
      <c r="U31" s="133">
        <v>0</v>
      </c>
      <c r="V31" s="133">
        <v>0</v>
      </c>
      <c r="W31" s="134">
        <v>1661</v>
      </c>
      <c r="X31" s="133">
        <v>0</v>
      </c>
      <c r="Y31" s="133">
        <v>0</v>
      </c>
      <c r="Z31" s="133">
        <v>0</v>
      </c>
      <c r="AA31" s="133">
        <v>0</v>
      </c>
      <c r="AB31" s="132">
        <v>1865</v>
      </c>
      <c r="AC31" s="133">
        <v>0</v>
      </c>
      <c r="AD31" s="133">
        <v>0</v>
      </c>
      <c r="AE31" s="133">
        <v>0</v>
      </c>
      <c r="AF31" s="133">
        <v>0</v>
      </c>
      <c r="AG31" s="133"/>
      <c r="AH31" s="133"/>
      <c r="AI31" s="133">
        <v>0</v>
      </c>
      <c r="AJ31" s="133"/>
      <c r="AK31" s="133"/>
      <c r="AL31" s="133"/>
      <c r="AM31" s="133"/>
      <c r="AN31" s="133"/>
      <c r="AO31" s="133"/>
      <c r="AP31" s="133"/>
      <c r="AQ31"/>
      <c r="AR31" s="131">
        <v>1661</v>
      </c>
      <c r="AS31" s="133" t="s">
        <v>18</v>
      </c>
      <c r="AT31" s="132">
        <v>1865</v>
      </c>
      <c r="AU31" s="133">
        <v>0</v>
      </c>
      <c r="AV31" s="133">
        <v>0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 16363:16363" x14ac:dyDescent="0.35">
      <c r="B32" s="124" t="s">
        <v>389</v>
      </c>
      <c r="E32" s="730"/>
      <c r="G32" s="730">
        <v>91</v>
      </c>
      <c r="H32" s="730">
        <v>-50.2</v>
      </c>
      <c r="I32" s="730">
        <v>-52.2</v>
      </c>
      <c r="J32" s="609">
        <v>-13200000</v>
      </c>
      <c r="K32" s="609">
        <v>-36824805.479232602</v>
      </c>
      <c r="L32" s="609">
        <v>21482409.263280001</v>
      </c>
      <c r="M32" s="609">
        <v>53217005.010000013</v>
      </c>
      <c r="N32" s="609">
        <v>-38077366.780000001</v>
      </c>
      <c r="R32" s="46"/>
      <c r="S32" s="47"/>
      <c r="T32" s="229"/>
      <c r="U32" s="229"/>
      <c r="V32" s="229"/>
      <c r="W32" s="229"/>
      <c r="X32" s="229"/>
      <c r="Y32" s="229"/>
      <c r="Z32" s="229"/>
      <c r="AA32" s="229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R32" s="229"/>
      <c r="AS32" s="229"/>
      <c r="AT32" s="229"/>
      <c r="AU32" s="230"/>
      <c r="AV32" s="230"/>
    </row>
    <row r="33" spans="2:128" x14ac:dyDescent="0.35">
      <c r="B33" s="124" t="s">
        <v>576</v>
      </c>
      <c r="E33" s="730"/>
      <c r="G33" s="730">
        <v>-17.3</v>
      </c>
      <c r="H33" s="730">
        <v>9.5</v>
      </c>
      <c r="I33" s="730">
        <v>10</v>
      </c>
      <c r="J33" s="609">
        <v>2500000</v>
      </c>
      <c r="K33" s="609">
        <v>6996713.0410541948</v>
      </c>
      <c r="L33" s="609">
        <v>-4081659</v>
      </c>
      <c r="M33" s="609">
        <v>-10111231</v>
      </c>
      <c r="N33" s="609">
        <v>7234700</v>
      </c>
      <c r="R33" s="46"/>
      <c r="S33" s="47"/>
      <c r="T33" s="49"/>
      <c r="U33" s="49"/>
      <c r="V33" s="49"/>
      <c r="W33" s="49"/>
      <c r="X33" s="49"/>
      <c r="Y33" s="49"/>
      <c r="Z33" s="49"/>
      <c r="AA33" s="49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R33" s="49"/>
      <c r="AS33" s="49"/>
      <c r="AT33" s="49"/>
      <c r="AU33" s="80"/>
      <c r="AV33" s="80"/>
    </row>
    <row r="34" spans="2:128" x14ac:dyDescent="0.35">
      <c r="B34" s="124" t="s">
        <v>602</v>
      </c>
      <c r="E34" s="733"/>
      <c r="G34" s="733" t="s">
        <v>18</v>
      </c>
      <c r="H34" s="733">
        <v>-0.7</v>
      </c>
      <c r="I34" s="733">
        <v>0.7</v>
      </c>
      <c r="J34" s="613"/>
      <c r="K34" s="613"/>
      <c r="L34" s="613"/>
      <c r="M34" s="613"/>
      <c r="N34" s="613"/>
      <c r="R34" s="46"/>
      <c r="S34" s="47"/>
      <c r="T34" s="49"/>
      <c r="U34" s="49"/>
      <c r="V34" s="49"/>
      <c r="W34" s="49"/>
      <c r="X34" s="49"/>
      <c r="Y34" s="49"/>
      <c r="Z34" s="49"/>
      <c r="AA34" s="4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R34" s="49"/>
      <c r="AS34" s="49"/>
      <c r="AT34" s="49"/>
      <c r="AU34" s="80"/>
      <c r="AV34" s="80"/>
    </row>
    <row r="35" spans="2:128" s="98" customFormat="1" ht="25" x14ac:dyDescent="0.35">
      <c r="B35" s="91" t="s">
        <v>578</v>
      </c>
      <c r="E35" s="731"/>
      <c r="G35" s="731">
        <v>73.7</v>
      </c>
      <c r="H35" s="731">
        <v>-41.4</v>
      </c>
      <c r="I35" s="731">
        <v>-41.5</v>
      </c>
      <c r="J35" s="614">
        <v>-10700000</v>
      </c>
      <c r="K35" s="614">
        <f t="shared" ref="K35:N35" si="12">SUM(K32:K33)</f>
        <v>-29828092.438178405</v>
      </c>
      <c r="L35" s="614">
        <f t="shared" si="12"/>
        <v>17400750.263280001</v>
      </c>
      <c r="M35" s="614">
        <f t="shared" si="12"/>
        <v>43105774.010000013</v>
      </c>
      <c r="N35" s="614">
        <f t="shared" si="12"/>
        <v>-30842666.780000001</v>
      </c>
      <c r="R35" s="91" t="s">
        <v>16</v>
      </c>
      <c r="S35" s="93"/>
      <c r="T35" s="100">
        <v>8257</v>
      </c>
      <c r="U35" s="100">
        <v>96411</v>
      </c>
      <c r="V35" s="100">
        <v>-101843</v>
      </c>
      <c r="W35" s="100">
        <v>85707</v>
      </c>
      <c r="X35" s="100">
        <v>73563</v>
      </c>
      <c r="Y35" s="100">
        <v>90085</v>
      </c>
      <c r="Z35" s="100">
        <v>121923</v>
      </c>
      <c r="AA35" s="100">
        <v>-211381</v>
      </c>
      <c r="AB35" s="100">
        <v>26773</v>
      </c>
      <c r="AC35" s="100">
        <f>AC26+AC28-AC29+AC30</f>
        <v>142424</v>
      </c>
      <c r="AD35" s="100">
        <v>76752</v>
      </c>
      <c r="AE35" s="100">
        <v>-226156</v>
      </c>
      <c r="AF35" s="100">
        <v>-74613</v>
      </c>
      <c r="AG35" s="100">
        <v>-155003</v>
      </c>
      <c r="AH35" s="100">
        <v>409</v>
      </c>
      <c r="AI35" s="100">
        <v>77952</v>
      </c>
      <c r="AJ35" s="100">
        <v>98</v>
      </c>
      <c r="AK35" s="100">
        <f>AK26+AK28-AK29+AK30</f>
        <v>30253</v>
      </c>
      <c r="AL35" s="100">
        <f>AL26+AL28-AL29+AL30</f>
        <v>43854</v>
      </c>
      <c r="AM35" s="100">
        <v>42228</v>
      </c>
      <c r="AN35" s="100">
        <f>AN26+AN28-AN29+AN30</f>
        <v>49723</v>
      </c>
      <c r="AO35" s="100">
        <v>63075.624313818276</v>
      </c>
      <c r="AP35" s="100">
        <v>132392</v>
      </c>
      <c r="AQ35"/>
      <c r="AR35" s="100">
        <v>88532</v>
      </c>
      <c r="AS35" s="100">
        <v>93521</v>
      </c>
      <c r="AT35" s="100">
        <f>AT26+AT28-AT29+AT30+AT31</f>
        <v>10518</v>
      </c>
      <c r="AU35" s="100">
        <f>AU26+AU28-AU29+AU30+AU31</f>
        <v>-150924</v>
      </c>
      <c r="AV35" s="100">
        <v>116433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x14ac:dyDescent="0.35">
      <c r="B36" s="91" t="s">
        <v>579</v>
      </c>
      <c r="E36" s="735">
        <v>16.100000000000001</v>
      </c>
      <c r="G36" s="735">
        <v>122.1</v>
      </c>
      <c r="H36" s="735">
        <v>-55.2</v>
      </c>
      <c r="I36" s="735">
        <v>-31.8</v>
      </c>
      <c r="J36" s="616">
        <v>-13200000</v>
      </c>
      <c r="K36" s="616">
        <f t="shared" ref="K36:N36" si="13">K31+K35</f>
        <v>-7855503.8893079497</v>
      </c>
      <c r="L36" s="616">
        <f t="shared" si="13"/>
        <v>42695900.485386059</v>
      </c>
      <c r="M36" s="616">
        <f t="shared" si="13"/>
        <v>77337896.496800005</v>
      </c>
      <c r="N36" s="616">
        <f t="shared" si="13"/>
        <v>-33400086.292400002</v>
      </c>
      <c r="R36" s="42"/>
      <c r="S36" s="43"/>
      <c r="T36" s="52"/>
      <c r="U36" s="52"/>
      <c r="V36" s="52"/>
      <c r="W36" s="52"/>
      <c r="X36" s="52"/>
      <c r="Y36" s="52"/>
      <c r="Z36" s="52"/>
      <c r="AA36" s="52"/>
      <c r="AB36" s="100"/>
      <c r="AC36" s="100"/>
      <c r="AD36" s="100"/>
      <c r="AE36" s="100"/>
      <c r="AF36" s="100"/>
      <c r="AG36" s="100"/>
      <c r="AH36" s="100"/>
      <c r="AI36" s="100">
        <v>0</v>
      </c>
      <c r="AJ36" s="100"/>
      <c r="AK36" s="100"/>
      <c r="AL36" s="100"/>
      <c r="AM36" s="100"/>
      <c r="AN36" s="100"/>
      <c r="AO36" s="100"/>
      <c r="AP36" s="100"/>
      <c r="AR36" s="52"/>
      <c r="AS36" s="52"/>
      <c r="AT36" s="52"/>
      <c r="AU36" s="100"/>
      <c r="AV36" s="100"/>
    </row>
    <row r="37" spans="2:128" s="98" customFormat="1" x14ac:dyDescent="0.35">
      <c r="B37" s="91" t="s">
        <v>580</v>
      </c>
      <c r="E37" s="731">
        <v>-31.5</v>
      </c>
      <c r="G37" s="731">
        <v>-103.2</v>
      </c>
      <c r="H37" s="731">
        <v>-279.5</v>
      </c>
      <c r="I37" s="731">
        <v>4.2</v>
      </c>
      <c r="J37" s="611">
        <v>170700000</v>
      </c>
      <c r="K37" s="611">
        <f t="shared" ref="K37:N37" si="14">K25+K36</f>
        <v>73820249.555585831</v>
      </c>
      <c r="L37" s="611">
        <f t="shared" si="14"/>
        <v>-91076524.212850928</v>
      </c>
      <c r="M37" s="611">
        <f t="shared" si="14"/>
        <v>107417783.03816293</v>
      </c>
      <c r="N37" s="611">
        <f t="shared" si="14"/>
        <v>44881630.642147869</v>
      </c>
      <c r="R37" s="124" t="s">
        <v>17</v>
      </c>
      <c r="S37" s="95"/>
      <c r="T37" s="228">
        <v>6814</v>
      </c>
      <c r="U37" s="228">
        <v>21088</v>
      </c>
      <c r="V37" s="228">
        <v>-20297</v>
      </c>
      <c r="W37" s="228">
        <v>15540</v>
      </c>
      <c r="X37" s="228">
        <v>16029</v>
      </c>
      <c r="Y37" s="228">
        <v>19470</v>
      </c>
      <c r="Z37" s="228">
        <v>22684</v>
      </c>
      <c r="AA37" s="228">
        <v>-45278</v>
      </c>
      <c r="AB37" s="228">
        <v>4713</v>
      </c>
      <c r="AC37" s="228">
        <v>1964</v>
      </c>
      <c r="AD37" s="228">
        <v>12337</v>
      </c>
      <c r="AE37" s="228">
        <v>-37067</v>
      </c>
      <c r="AF37" s="228">
        <v>-8235</v>
      </c>
      <c r="AG37" s="228">
        <v>-26461</v>
      </c>
      <c r="AH37" s="228">
        <v>6069</v>
      </c>
      <c r="AI37" s="228">
        <v>11475</v>
      </c>
      <c r="AJ37" s="228">
        <v>1532</v>
      </c>
      <c r="AK37" s="228">
        <v>9457</v>
      </c>
      <c r="AL37" s="228">
        <v>11475</v>
      </c>
      <c r="AM37" s="228">
        <v>12296</v>
      </c>
      <c r="AN37" s="228">
        <v>14114</v>
      </c>
      <c r="AO37" s="228">
        <v>9130.8494229794596</v>
      </c>
      <c r="AP37" s="228">
        <v>27700</v>
      </c>
      <c r="AQ37"/>
      <c r="AR37" s="228">
        <v>23145</v>
      </c>
      <c r="AS37" s="228">
        <v>15239</v>
      </c>
      <c r="AT37" s="228">
        <v>-19563</v>
      </c>
      <c r="AU37" s="228">
        <v>-17152</v>
      </c>
      <c r="AV37" s="228">
        <v>34760</v>
      </c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x14ac:dyDescent="0.35">
      <c r="B38" s="607" t="s">
        <v>539</v>
      </c>
      <c r="E38" s="736"/>
      <c r="G38" s="736"/>
      <c r="H38" s="736"/>
      <c r="I38" s="736"/>
      <c r="J38" s="617"/>
      <c r="K38" s="617" t="s">
        <v>539</v>
      </c>
      <c r="L38" s="617" t="s">
        <v>539</v>
      </c>
      <c r="M38" s="617" t="s">
        <v>539</v>
      </c>
      <c r="N38" s="617" t="s">
        <v>539</v>
      </c>
      <c r="R38" s="46"/>
      <c r="S38" s="47"/>
      <c r="T38" s="49"/>
      <c r="U38" s="49"/>
      <c r="V38" s="49"/>
      <c r="W38" s="49"/>
      <c r="X38" s="49"/>
      <c r="Y38" s="49"/>
      <c r="Z38" s="49"/>
      <c r="AA38" s="4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R38" s="49"/>
      <c r="AS38" s="49"/>
      <c r="AT38" s="49"/>
      <c r="AU38" s="129"/>
      <c r="AV38" s="129"/>
    </row>
    <row r="39" spans="2:128" x14ac:dyDescent="0.35">
      <c r="B39" s="973" t="s">
        <v>664</v>
      </c>
      <c r="E39" s="737"/>
      <c r="G39" s="737"/>
      <c r="H39" s="737"/>
      <c r="I39" s="737"/>
      <c r="J39" s="618"/>
      <c r="K39" s="618"/>
      <c r="L39" s="618"/>
      <c r="M39" s="618"/>
      <c r="N39" s="618"/>
      <c r="R39" s="46"/>
      <c r="S39" s="47"/>
      <c r="T39" s="49"/>
      <c r="U39" s="49"/>
      <c r="V39" s="49"/>
      <c r="W39" s="49"/>
      <c r="X39" s="49"/>
      <c r="Y39" s="49"/>
      <c r="Z39" s="49"/>
      <c r="AA39" s="4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R39" s="49"/>
      <c r="AS39" s="49"/>
      <c r="AT39" s="49"/>
      <c r="AU39" s="129"/>
      <c r="AV39" s="129"/>
    </row>
    <row r="40" spans="2:128" s="98" customFormat="1" x14ac:dyDescent="0.35">
      <c r="B40" s="124" t="s">
        <v>732</v>
      </c>
      <c r="E40" s="732">
        <v>-47.6</v>
      </c>
      <c r="G40" s="732">
        <v>-225.3</v>
      </c>
      <c r="H40" s="732">
        <v>-224.3</v>
      </c>
      <c r="I40" s="732">
        <v>36</v>
      </c>
      <c r="J40" s="612">
        <v>183900000</v>
      </c>
      <c r="K40" s="612">
        <f t="shared" ref="K40:L40" si="15">K25</f>
        <v>81675753.444893777</v>
      </c>
      <c r="L40" s="612">
        <f t="shared" si="15"/>
        <v>-133772424.69823699</v>
      </c>
      <c r="M40" s="612">
        <v>30280038.925986465</v>
      </c>
      <c r="N40" s="612">
        <v>75983290.361068591</v>
      </c>
      <c r="R40" s="91" t="s">
        <v>19</v>
      </c>
      <c r="S40" s="93"/>
      <c r="T40" s="231">
        <v>1443</v>
      </c>
      <c r="U40" s="231">
        <v>75323</v>
      </c>
      <c r="V40" s="231">
        <v>-81546</v>
      </c>
      <c r="W40" s="231">
        <v>70167</v>
      </c>
      <c r="X40" s="231">
        <v>57534</v>
      </c>
      <c r="Y40" s="231">
        <v>70615</v>
      </c>
      <c r="Z40" s="231">
        <v>99239</v>
      </c>
      <c r="AA40" s="231">
        <v>-166103</v>
      </c>
      <c r="AB40" s="231">
        <v>22060</v>
      </c>
      <c r="AC40" s="231">
        <f>AC35-AC37</f>
        <v>140460</v>
      </c>
      <c r="AD40" s="231">
        <v>64415</v>
      </c>
      <c r="AE40" s="231">
        <v>-189089</v>
      </c>
      <c r="AF40" s="231">
        <v>-66378</v>
      </c>
      <c r="AG40" s="231">
        <v>-128542</v>
      </c>
      <c r="AH40" s="231">
        <v>-5660</v>
      </c>
      <c r="AI40" s="231">
        <v>66477</v>
      </c>
      <c r="AJ40" s="231">
        <v>-1434</v>
      </c>
      <c r="AK40" s="231">
        <f>AK35-AK37</f>
        <v>20796</v>
      </c>
      <c r="AL40" s="231">
        <f>AL35-AL37</f>
        <v>32379</v>
      </c>
      <c r="AM40" s="231">
        <v>29932</v>
      </c>
      <c r="AN40" s="231">
        <f>AN35-AN37</f>
        <v>35609</v>
      </c>
      <c r="AO40" s="231">
        <v>53944.774890838817</v>
      </c>
      <c r="AP40" s="231">
        <v>104692</v>
      </c>
      <c r="AQ40"/>
      <c r="AR40" s="231">
        <v>65387</v>
      </c>
      <c r="AS40" s="231">
        <v>78282</v>
      </c>
      <c r="AT40" s="231">
        <f>AT35-AT37</f>
        <v>30081</v>
      </c>
      <c r="AU40" s="231">
        <f>AU35-AU37</f>
        <v>-133772</v>
      </c>
      <c r="AV40" s="231">
        <v>81673</v>
      </c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customFormat="1" x14ac:dyDescent="0.35">
      <c r="B41" s="124" t="s">
        <v>581</v>
      </c>
      <c r="E41" s="732"/>
      <c r="G41" s="732" t="s">
        <v>18</v>
      </c>
      <c r="H41" s="732" t="s">
        <v>18</v>
      </c>
      <c r="I41" s="732" t="s">
        <v>18</v>
      </c>
      <c r="J41" s="612">
        <v>0</v>
      </c>
      <c r="K41" s="612">
        <v>0</v>
      </c>
      <c r="L41" s="612">
        <v>0</v>
      </c>
      <c r="M41" s="612">
        <v>-200152.38598646701</v>
      </c>
      <c r="N41" s="612">
        <v>2298427.0499999998</v>
      </c>
    </row>
    <row r="42" spans="2:128" x14ac:dyDescent="0.35">
      <c r="B42" s="91" t="s">
        <v>582</v>
      </c>
      <c r="C42" s="315"/>
      <c r="D42" s="315"/>
      <c r="E42" s="737"/>
      <c r="F42" s="315"/>
      <c r="G42" s="737"/>
      <c r="H42" s="737"/>
      <c r="I42" s="737"/>
      <c r="J42" s="618"/>
      <c r="K42" s="618"/>
      <c r="L42" s="618"/>
      <c r="M42" s="618"/>
      <c r="N42" s="618"/>
      <c r="O42" s="315"/>
      <c r="Q42" s="315"/>
      <c r="R42" s="315"/>
      <c r="T42" s="315"/>
      <c r="U42" s="315"/>
      <c r="V42" s="315"/>
      <c r="X42" s="514"/>
    </row>
    <row r="43" spans="2:128" ht="25" x14ac:dyDescent="0.35">
      <c r="B43" s="124" t="s">
        <v>583</v>
      </c>
      <c r="E43" s="730">
        <v>-31.5</v>
      </c>
      <c r="G43" s="730">
        <v>-103.2</v>
      </c>
      <c r="H43" s="730">
        <v>-279.5</v>
      </c>
      <c r="I43" s="730">
        <v>4.2</v>
      </c>
      <c r="J43" s="609">
        <v>170700000</v>
      </c>
      <c r="K43" s="609">
        <f t="shared" ref="K43:N43" si="16">K37</f>
        <v>73820249.555585831</v>
      </c>
      <c r="L43" s="609">
        <f t="shared" si="16"/>
        <v>-91076524.212850928</v>
      </c>
      <c r="M43" s="609">
        <f t="shared" si="16"/>
        <v>107417783.03816293</v>
      </c>
      <c r="N43" s="609">
        <f t="shared" si="16"/>
        <v>44881630.642147869</v>
      </c>
      <c r="U43" s="72"/>
      <c r="X43" s="514"/>
    </row>
    <row r="44" spans="2:128" x14ac:dyDescent="0.35">
      <c r="B44" s="124" t="s">
        <v>581</v>
      </c>
      <c r="E44" s="730"/>
      <c r="G44" s="730" t="s">
        <v>18</v>
      </c>
      <c r="H44" s="730" t="s">
        <v>18</v>
      </c>
      <c r="I44" s="730" t="s">
        <v>18</v>
      </c>
      <c r="J44" s="609">
        <v>0</v>
      </c>
      <c r="K44" s="609">
        <v>0</v>
      </c>
      <c r="L44" s="609">
        <v>0</v>
      </c>
      <c r="M44" s="609">
        <v>-143466.95853600118</v>
      </c>
      <c r="N44" s="609">
        <v>1123241.406984</v>
      </c>
      <c r="P44" s="527"/>
      <c r="T44" s="73"/>
      <c r="U44" s="73"/>
      <c r="V44" s="73"/>
    </row>
    <row r="45" spans="2:128" x14ac:dyDescent="0.35">
      <c r="B45" s="607"/>
      <c r="E45" s="736"/>
      <c r="G45" s="736"/>
      <c r="H45" s="736"/>
      <c r="I45" s="736"/>
      <c r="J45" s="159"/>
      <c r="K45" s="159"/>
      <c r="L45" s="159"/>
      <c r="M45" s="159"/>
      <c r="N45" s="159"/>
      <c r="U45" s="74"/>
    </row>
    <row r="46" spans="2:128" x14ac:dyDescent="0.35">
      <c r="B46" s="91" t="s">
        <v>665</v>
      </c>
      <c r="E46" s="735"/>
      <c r="G46" s="735"/>
      <c r="H46" s="735"/>
      <c r="I46" s="735"/>
      <c r="J46" s="619"/>
      <c r="K46" s="619" t="s">
        <v>539</v>
      </c>
      <c r="L46" s="619" t="s">
        <v>539</v>
      </c>
      <c r="M46" s="619" t="s">
        <v>539</v>
      </c>
      <c r="N46" s="619" t="s">
        <v>539</v>
      </c>
    </row>
    <row r="47" spans="2:128" x14ac:dyDescent="0.35">
      <c r="B47" s="974" t="s">
        <v>584</v>
      </c>
      <c r="E47" s="975" t="s">
        <v>686</v>
      </c>
      <c r="G47" s="738" t="s">
        <v>686</v>
      </c>
      <c r="H47" s="738" t="s">
        <v>686</v>
      </c>
      <c r="I47" s="738">
        <v>44786917</v>
      </c>
      <c r="J47" s="144">
        <v>44786917</v>
      </c>
      <c r="K47" s="144">
        <v>44786917</v>
      </c>
      <c r="L47" s="144">
        <v>44786917</v>
      </c>
      <c r="M47" s="144">
        <v>44786917</v>
      </c>
      <c r="N47" s="144">
        <v>44786917</v>
      </c>
      <c r="P47" s="315"/>
    </row>
    <row r="48" spans="2:128" x14ac:dyDescent="0.35">
      <c r="B48" s="124" t="s">
        <v>733</v>
      </c>
      <c r="E48" s="739">
        <v>-1.06</v>
      </c>
      <c r="G48" s="739">
        <v>-5.03</v>
      </c>
      <c r="H48" s="739">
        <v>-5.01</v>
      </c>
      <c r="I48" s="739">
        <v>0.8</v>
      </c>
      <c r="J48" s="620">
        <v>4.1100000000000003</v>
      </c>
      <c r="K48" s="620">
        <f t="shared" ref="K48:L48" si="17">K25/K47</f>
        <v>1.8236520599284336</v>
      </c>
      <c r="L48" s="620">
        <f t="shared" si="17"/>
        <v>-2.9868638803210543</v>
      </c>
      <c r="M48" s="620">
        <v>0.67</v>
      </c>
      <c r="N48" s="620">
        <v>1.6964010065562274</v>
      </c>
    </row>
    <row r="49" spans="10:16" x14ac:dyDescent="0.35">
      <c r="J49" s="517"/>
      <c r="N49" s="517"/>
      <c r="P49" s="517"/>
    </row>
    <row r="50" spans="10:16" x14ac:dyDescent="0.35">
      <c r="J50" s="517"/>
      <c r="N50" s="517"/>
      <c r="P50" s="517"/>
    </row>
    <row r="51" spans="10:16" x14ac:dyDescent="0.35">
      <c r="J51" s="517"/>
      <c r="N51" s="517"/>
      <c r="P51" s="517"/>
    </row>
    <row r="52" spans="10:16" x14ac:dyDescent="0.35">
      <c r="J52" s="56"/>
    </row>
    <row r="53" spans="10:16" x14ac:dyDescent="0.35">
      <c r="J53" s="517"/>
      <c r="N53" s="517"/>
      <c r="P53" s="517"/>
    </row>
    <row r="54" spans="10:16" x14ac:dyDescent="0.35">
      <c r="J54" s="526"/>
      <c r="N54" s="526"/>
      <c r="P54" s="526"/>
    </row>
    <row r="58" spans="10:16" x14ac:dyDescent="0.35">
      <c r="J58" s="517"/>
      <c r="N58" s="517"/>
      <c r="P58" s="517"/>
    </row>
    <row r="60" spans="10:16" x14ac:dyDescent="0.35">
      <c r="J60" s="517"/>
      <c r="N60" s="517"/>
      <c r="P60" s="517"/>
    </row>
    <row r="69" spans="10:128" x14ac:dyDescent="0.35">
      <c r="O69" s="427"/>
      <c r="P69" s="427"/>
      <c r="Q69" s="427"/>
      <c r="R69" s="427"/>
    </row>
    <row r="72" spans="10:128" x14ac:dyDescent="0.35">
      <c r="J72" s="517"/>
      <c r="N72" s="517"/>
      <c r="P72" s="517"/>
    </row>
    <row r="77" spans="10:128" x14ac:dyDescent="0.35">
      <c r="J77" s="528"/>
      <c r="K77" s="527"/>
      <c r="L77" s="527"/>
      <c r="M77" s="527"/>
      <c r="N77" s="527"/>
      <c r="O77"/>
      <c r="P77"/>
      <c r="Q77"/>
      <c r="R77"/>
      <c r="T77"/>
      <c r="U77"/>
      <c r="V77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</row>
    <row r="78" spans="10:128" x14ac:dyDescent="0.35">
      <c r="J78" s="528"/>
      <c r="K78" s="527"/>
      <c r="L78" s="527"/>
      <c r="M78" s="527"/>
      <c r="N78" s="527"/>
      <c r="O78"/>
      <c r="P78"/>
      <c r="Q78"/>
      <c r="R78"/>
      <c r="T78"/>
      <c r="U78"/>
      <c r="V78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</row>
    <row r="79" spans="10:128" x14ac:dyDescent="0.35">
      <c r="J79" s="528"/>
      <c r="K79" s="527"/>
      <c r="L79" s="527"/>
      <c r="M79" s="527"/>
      <c r="N79" s="527"/>
      <c r="O79"/>
      <c r="P79"/>
      <c r="Q79"/>
      <c r="R79"/>
      <c r="T79"/>
      <c r="U79"/>
      <c r="V79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</row>
    <row r="80" spans="10:128" x14ac:dyDescent="0.35">
      <c r="J80" s="528"/>
      <c r="K80" s="527"/>
      <c r="L80" s="527"/>
      <c r="M80" s="527"/>
      <c r="N80" s="527"/>
      <c r="O80"/>
      <c r="P80"/>
      <c r="Q80"/>
      <c r="R80"/>
      <c r="T80"/>
      <c r="U80"/>
      <c r="V8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</row>
    <row r="81" spans="10:128" x14ac:dyDescent="0.35">
      <c r="J81" s="528"/>
      <c r="K81" s="527"/>
      <c r="L81" s="527"/>
      <c r="M81" s="527"/>
      <c r="N81" s="527"/>
      <c r="O81"/>
      <c r="P81"/>
      <c r="Q81"/>
      <c r="R81"/>
      <c r="T81"/>
      <c r="U81"/>
      <c r="V81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</row>
    <row r="82" spans="10:128" x14ac:dyDescent="0.35">
      <c r="J82" s="528"/>
      <c r="K82" s="527"/>
      <c r="L82" s="527"/>
      <c r="M82" s="527"/>
      <c r="N82" s="527"/>
      <c r="O82"/>
      <c r="P82"/>
      <c r="Q82"/>
      <c r="R82"/>
      <c r="T82"/>
      <c r="U82"/>
      <c r="V82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</row>
    <row r="86" spans="10:128" x14ac:dyDescent="0.35">
      <c r="N86" s="56">
        <v>1000</v>
      </c>
    </row>
  </sheetData>
  <mergeCells count="9">
    <mergeCell ref="AD5:AD6"/>
    <mergeCell ref="AC5:AC6"/>
    <mergeCell ref="AA5:AA6"/>
    <mergeCell ref="AB5:AB6"/>
    <mergeCell ref="Q3:Q4"/>
    <mergeCell ref="U5:U6"/>
    <mergeCell ref="T5:T6"/>
    <mergeCell ref="V5:V6"/>
    <mergeCell ref="Z5:Z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Z133"/>
  <sheetViews>
    <sheetView showGridLines="0" topLeftCell="A109" zoomScale="80" zoomScaleNormal="80" zoomScaleSheetLayoutView="70" workbookViewId="0">
      <pane xSplit="2" topLeftCell="C1" activePane="topRight" state="frozen"/>
      <selection activeCell="AC12" sqref="AC12"/>
      <selection pane="topRight" activeCell="D72" sqref="D72"/>
    </sheetView>
  </sheetViews>
  <sheetFormatPr defaultColWidth="9.08984375" defaultRowHeight="14.5" outlineLevelCol="1" x14ac:dyDescent="0.35"/>
  <cols>
    <col min="1" max="1" width="2.453125" style="12" customWidth="1"/>
    <col min="2" max="2" width="60.36328125" bestFit="1" customWidth="1"/>
    <col min="3" max="3" width="3" customWidth="1"/>
    <col min="4" max="4" width="13.453125" customWidth="1"/>
    <col min="5" max="5" width="3" customWidth="1"/>
    <col min="6" max="7" width="13.90625" customWidth="1"/>
    <col min="8" max="9" width="13.453125" customWidth="1"/>
    <col min="10" max="14" width="13.90625" customWidth="1"/>
    <col min="15" max="15" width="14.36328125" customWidth="1"/>
    <col min="16" max="22" width="13.453125" customWidth="1"/>
    <col min="25" max="25" width="15.90625" customWidth="1"/>
    <col min="26" max="26" width="65.54296875" style="14" hidden="1" customWidth="1" outlineLevel="1"/>
    <col min="27" max="27" width="10.90625" style="14" hidden="1" customWidth="1" outlineLevel="1"/>
    <col min="28" max="51" width="13.90625" style="12" hidden="1" customWidth="1" outlineLevel="1"/>
    <col min="52" max="52" width="9.08984375" style="12" collapsed="1"/>
    <col min="53" max="16384" width="9.08984375" style="12"/>
  </cols>
  <sheetData>
    <row r="1" spans="1:51" x14ac:dyDescent="0.35">
      <c r="A1" s="81"/>
      <c r="B1" s="89" t="s">
        <v>20</v>
      </c>
      <c r="Z1" s="89" t="s">
        <v>20</v>
      </c>
      <c r="AA1" s="26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pans="1:51" x14ac:dyDescent="0.35">
      <c r="AA2" s="29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1:51" ht="14.4" customHeight="1" x14ac:dyDescent="0.35">
      <c r="B3" s="876"/>
      <c r="D3" s="872" t="s">
        <v>777</v>
      </c>
      <c r="F3" s="870" t="s">
        <v>758</v>
      </c>
      <c r="G3" s="870" t="s">
        <v>754</v>
      </c>
      <c r="H3" s="870" t="s">
        <v>740</v>
      </c>
      <c r="I3" s="870" t="s">
        <v>718</v>
      </c>
      <c r="J3" s="870" t="s">
        <v>687</v>
      </c>
      <c r="K3" s="870" t="s">
        <v>667</v>
      </c>
      <c r="L3" s="870" t="s">
        <v>646</v>
      </c>
      <c r="M3" s="870" t="s">
        <v>636</v>
      </c>
      <c r="N3" s="870" t="s">
        <v>630</v>
      </c>
      <c r="O3" s="870" t="s">
        <v>615</v>
      </c>
      <c r="P3" s="870" t="s">
        <v>603</v>
      </c>
      <c r="Q3" s="870" t="s">
        <v>599</v>
      </c>
      <c r="R3" s="870" t="s">
        <v>515</v>
      </c>
      <c r="S3" s="870" t="s">
        <v>457</v>
      </c>
      <c r="T3" s="870" t="s">
        <v>413</v>
      </c>
      <c r="U3" s="870" t="s">
        <v>313</v>
      </c>
      <c r="V3" s="870" t="s">
        <v>204</v>
      </c>
      <c r="Y3" s="867" t="s">
        <v>556</v>
      </c>
      <c r="Z3" s="867" t="s">
        <v>556</v>
      </c>
      <c r="AA3" s="29"/>
      <c r="AB3" s="870" t="s">
        <v>210</v>
      </c>
      <c r="AC3" s="870" t="s">
        <v>231</v>
      </c>
      <c r="AD3" s="870" t="s">
        <v>232</v>
      </c>
      <c r="AE3" s="870" t="s">
        <v>233</v>
      </c>
      <c r="AF3" s="874" t="s">
        <v>211</v>
      </c>
      <c r="AG3" s="874" t="s">
        <v>234</v>
      </c>
      <c r="AH3" s="874" t="s">
        <v>235</v>
      </c>
      <c r="AI3" s="874" t="s">
        <v>236</v>
      </c>
      <c r="AJ3" s="874" t="s">
        <v>212</v>
      </c>
      <c r="AK3" s="874" t="s">
        <v>205</v>
      </c>
      <c r="AL3" s="874" t="s">
        <v>237</v>
      </c>
      <c r="AM3" s="874" t="s">
        <v>251</v>
      </c>
      <c r="AN3" s="874" t="s">
        <v>313</v>
      </c>
      <c r="AO3" s="874" t="s">
        <v>327</v>
      </c>
      <c r="AP3" s="874" t="s">
        <v>349</v>
      </c>
      <c r="AQ3" s="874" t="s">
        <v>374</v>
      </c>
      <c r="AR3" s="874" t="s">
        <v>386</v>
      </c>
      <c r="AS3" s="874" t="s">
        <v>414</v>
      </c>
      <c r="AT3" s="874" t="s">
        <v>430</v>
      </c>
      <c r="AU3" s="874" t="s">
        <v>447</v>
      </c>
      <c r="AV3" s="874" t="s">
        <v>457</v>
      </c>
      <c r="AW3" s="874" t="s">
        <v>490</v>
      </c>
      <c r="AX3" s="874" t="s">
        <v>492</v>
      </c>
      <c r="AY3" s="874" t="s">
        <v>505</v>
      </c>
    </row>
    <row r="4" spans="1:51" ht="15" thickBot="1" x14ac:dyDescent="0.4">
      <c r="B4" s="877"/>
      <c r="D4" s="873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Y4" s="868"/>
      <c r="Z4" s="868"/>
      <c r="AA4" s="29"/>
      <c r="AB4" s="871"/>
      <c r="AC4" s="871"/>
      <c r="AD4" s="871"/>
      <c r="AE4" s="871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</row>
    <row r="5" spans="1:51" x14ac:dyDescent="0.35">
      <c r="B5" s="319"/>
      <c r="D5" s="825" t="s">
        <v>557</v>
      </c>
      <c r="F5" s="826" t="s">
        <v>557</v>
      </c>
      <c r="G5" s="826" t="s">
        <v>557</v>
      </c>
      <c r="H5" s="826" t="s">
        <v>557</v>
      </c>
      <c r="I5" s="826" t="s">
        <v>557</v>
      </c>
      <c r="J5" s="799" t="s">
        <v>557</v>
      </c>
      <c r="K5" s="767" t="s">
        <v>557</v>
      </c>
      <c r="L5" s="767" t="s">
        <v>557</v>
      </c>
      <c r="M5" s="767" t="s">
        <v>557</v>
      </c>
      <c r="N5" s="723" t="s">
        <v>557</v>
      </c>
      <c r="O5" s="723" t="s">
        <v>557</v>
      </c>
      <c r="P5" s="723" t="s">
        <v>557</v>
      </c>
      <c r="Q5" s="723" t="s">
        <v>557</v>
      </c>
      <c r="R5" s="723" t="s">
        <v>557</v>
      </c>
      <c r="S5" s="723" t="s">
        <v>557</v>
      </c>
      <c r="T5" s="723" t="s">
        <v>557</v>
      </c>
      <c r="U5" s="723" t="s">
        <v>557</v>
      </c>
      <c r="V5" s="723" t="s">
        <v>557</v>
      </c>
      <c r="Z5" s="634"/>
      <c r="AA5" s="29"/>
      <c r="AB5" s="630" t="s">
        <v>0</v>
      </c>
      <c r="AC5" s="630" t="s">
        <v>0</v>
      </c>
      <c r="AD5" s="630" t="s">
        <v>0</v>
      </c>
      <c r="AE5" s="630" t="s">
        <v>0</v>
      </c>
      <c r="AF5" s="630" t="s">
        <v>0</v>
      </c>
      <c r="AG5" s="630" t="s">
        <v>0</v>
      </c>
      <c r="AH5" s="630" t="s">
        <v>0</v>
      </c>
      <c r="AI5" s="630" t="s">
        <v>0</v>
      </c>
      <c r="AJ5" s="630" t="s">
        <v>0</v>
      </c>
      <c r="AK5" s="630" t="s">
        <v>0</v>
      </c>
      <c r="AL5" s="630" t="s">
        <v>0</v>
      </c>
      <c r="AM5" s="630" t="s">
        <v>0</v>
      </c>
      <c r="AN5" s="630" t="s">
        <v>0</v>
      </c>
      <c r="AO5" s="630" t="s">
        <v>0</v>
      </c>
      <c r="AP5" s="630" t="s">
        <v>0</v>
      </c>
      <c r="AQ5" s="630" t="s">
        <v>0</v>
      </c>
      <c r="AR5" s="630" t="s">
        <v>0</v>
      </c>
      <c r="AS5" s="630" t="s">
        <v>0</v>
      </c>
      <c r="AT5" s="630" t="s">
        <v>0</v>
      </c>
      <c r="AU5" s="630" t="s">
        <v>0</v>
      </c>
      <c r="AV5" s="630" t="s">
        <v>0</v>
      </c>
      <c r="AW5" s="630" t="s">
        <v>0</v>
      </c>
      <c r="AX5" s="630" t="s">
        <v>0</v>
      </c>
      <c r="AY5" s="630" t="s">
        <v>0</v>
      </c>
    </row>
    <row r="6" spans="1:51" x14ac:dyDescent="0.35">
      <c r="B6" s="102" t="s">
        <v>21</v>
      </c>
      <c r="Z6" s="102" t="s">
        <v>21</v>
      </c>
      <c r="AA6" s="29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x14ac:dyDescent="0.35">
      <c r="B7" s="29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V7" s="30"/>
      <c r="AW7" s="30"/>
      <c r="AX7" s="30"/>
      <c r="AY7" s="30"/>
    </row>
    <row r="8" spans="1:51" x14ac:dyDescent="0.35">
      <c r="B8" s="102" t="s">
        <v>22</v>
      </c>
      <c r="L8" s="783"/>
      <c r="M8" s="783"/>
      <c r="Z8" s="102" t="s">
        <v>22</v>
      </c>
      <c r="AA8" s="29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00"/>
      <c r="AU8" s="300"/>
      <c r="AV8" s="31"/>
      <c r="AW8" s="31"/>
      <c r="AX8" s="31"/>
      <c r="AY8" s="31"/>
    </row>
    <row r="9" spans="1:51" s="103" customFormat="1" ht="14" x14ac:dyDescent="0.3">
      <c r="B9" s="135" t="s">
        <v>543</v>
      </c>
      <c r="D9" s="812">
        <v>4307.3</v>
      </c>
      <c r="F9" s="646">
        <v>4241.6000000000004</v>
      </c>
      <c r="G9" s="646">
        <v>4315.1000000000004</v>
      </c>
      <c r="H9" s="646" t="s">
        <v>741</v>
      </c>
      <c r="I9" s="646">
        <v>4280.7</v>
      </c>
      <c r="J9" s="646" t="s">
        <v>688</v>
      </c>
      <c r="K9" s="646" t="s">
        <v>669</v>
      </c>
      <c r="L9" s="646">
        <v>4327.2</v>
      </c>
      <c r="M9" s="646" t="s">
        <v>698</v>
      </c>
      <c r="N9" s="599">
        <v>4329.6000000000004</v>
      </c>
      <c r="O9" s="599">
        <v>4201.2</v>
      </c>
      <c r="P9" s="599">
        <v>4107.5</v>
      </c>
      <c r="Q9" s="599">
        <v>3932.6</v>
      </c>
      <c r="R9" s="599">
        <v>3997</v>
      </c>
      <c r="S9" s="599">
        <v>3750.4</v>
      </c>
      <c r="T9" s="599">
        <v>3734.6</v>
      </c>
      <c r="U9" s="599">
        <v>3750.9</v>
      </c>
      <c r="V9" s="599">
        <v>3229.5</v>
      </c>
      <c r="Z9" s="135" t="s">
        <v>23</v>
      </c>
      <c r="AA9" s="135"/>
      <c r="AB9" s="300">
        <v>3807115</v>
      </c>
      <c r="AC9" s="300">
        <v>3802838.5027227621</v>
      </c>
      <c r="AD9" s="300">
        <v>3761935.6998939626</v>
      </c>
      <c r="AE9" s="300">
        <v>3855710.5351715107</v>
      </c>
      <c r="AF9" s="300">
        <v>3855446</v>
      </c>
      <c r="AG9" s="300">
        <v>3875639.6395300003</v>
      </c>
      <c r="AH9" s="300">
        <v>3926422</v>
      </c>
      <c r="AI9" s="300">
        <v>3986680.8597199996</v>
      </c>
      <c r="AJ9" s="300" t="s">
        <v>276</v>
      </c>
      <c r="AK9" s="300">
        <v>4048892</v>
      </c>
      <c r="AL9" s="300">
        <v>4898646</v>
      </c>
      <c r="AM9" s="300">
        <v>4857646</v>
      </c>
      <c r="AN9" s="300">
        <v>4719748</v>
      </c>
      <c r="AO9" s="300">
        <v>4763797</v>
      </c>
      <c r="AP9" s="300">
        <v>4727738</v>
      </c>
      <c r="AQ9" s="300">
        <v>4723301</v>
      </c>
      <c r="AR9" s="300">
        <v>4700550</v>
      </c>
      <c r="AS9" s="300">
        <v>4594168</v>
      </c>
      <c r="AT9" s="300">
        <v>4593454</v>
      </c>
      <c r="AU9" s="300">
        <v>4606836</v>
      </c>
      <c r="AV9" s="300">
        <v>4687982</v>
      </c>
      <c r="AW9" s="300">
        <v>4697034</v>
      </c>
      <c r="AX9" s="300">
        <v>4702942</v>
      </c>
      <c r="AY9" s="300">
        <v>4733717</v>
      </c>
    </row>
    <row r="10" spans="1:51" s="103" customFormat="1" ht="14" x14ac:dyDescent="0.3">
      <c r="B10" s="135" t="s">
        <v>544</v>
      </c>
      <c r="D10" s="812">
        <v>884.1</v>
      </c>
      <c r="F10" s="646">
        <v>893.4</v>
      </c>
      <c r="G10" s="646">
        <v>857.7</v>
      </c>
      <c r="H10" s="646">
        <v>858.5</v>
      </c>
      <c r="I10" s="646">
        <v>857.8</v>
      </c>
      <c r="J10" s="646">
        <v>875.6</v>
      </c>
      <c r="K10" s="646">
        <v>861.7</v>
      </c>
      <c r="L10" s="646">
        <v>884.7</v>
      </c>
      <c r="M10" s="646">
        <v>898.9</v>
      </c>
      <c r="N10" s="599">
        <v>872.4</v>
      </c>
      <c r="O10" s="599">
        <v>862.9</v>
      </c>
      <c r="P10" s="599">
        <v>857.1</v>
      </c>
      <c r="Q10" s="599">
        <v>886.3</v>
      </c>
      <c r="R10" s="599">
        <v>949.9</v>
      </c>
      <c r="S10" s="599">
        <v>937.6</v>
      </c>
      <c r="T10" s="599">
        <v>966</v>
      </c>
      <c r="U10" s="599">
        <v>968.8</v>
      </c>
      <c r="V10" s="599">
        <v>815.1</v>
      </c>
      <c r="Z10" s="135" t="s">
        <v>315</v>
      </c>
      <c r="AA10" s="135"/>
      <c r="AB10" s="300">
        <v>64432</v>
      </c>
      <c r="AC10" s="300">
        <v>62299.484540000005</v>
      </c>
      <c r="AD10" s="300">
        <v>61425.098119999995</v>
      </c>
      <c r="AE10" s="300">
        <v>57113.425669999982</v>
      </c>
      <c r="AF10" s="300">
        <v>61395</v>
      </c>
      <c r="AG10" s="300">
        <v>59300.574269999983</v>
      </c>
      <c r="AH10" s="300">
        <v>58052</v>
      </c>
      <c r="AI10" s="300">
        <v>55054</v>
      </c>
      <c r="AJ10" s="300" t="s">
        <v>277</v>
      </c>
      <c r="AK10" s="300">
        <v>56882</v>
      </c>
      <c r="AL10" s="300">
        <v>72084</v>
      </c>
      <c r="AM10" s="300">
        <v>67519</v>
      </c>
      <c r="AN10" s="300">
        <v>66437</v>
      </c>
      <c r="AO10" s="300">
        <v>62495</v>
      </c>
      <c r="AP10" s="300">
        <v>60699</v>
      </c>
      <c r="AQ10" s="300">
        <v>57421</v>
      </c>
      <c r="AR10" s="300">
        <v>55831</v>
      </c>
      <c r="AS10" s="300">
        <v>52066</v>
      </c>
      <c r="AT10" s="300">
        <v>48034</v>
      </c>
      <c r="AU10" s="300">
        <v>44296</v>
      </c>
      <c r="AV10" s="300">
        <v>43927</v>
      </c>
      <c r="AW10" s="300">
        <v>41370</v>
      </c>
      <c r="AX10" s="300">
        <v>37081</v>
      </c>
      <c r="AY10" s="300">
        <v>32975</v>
      </c>
    </row>
    <row r="11" spans="1:51" s="103" customFormat="1" ht="14" x14ac:dyDescent="0.3">
      <c r="B11" s="135" t="s">
        <v>666</v>
      </c>
      <c r="D11" s="812">
        <v>999.2</v>
      </c>
      <c r="F11" s="646">
        <v>1030.7</v>
      </c>
      <c r="G11" s="646">
        <v>944.1</v>
      </c>
      <c r="H11" s="646">
        <v>965.1</v>
      </c>
      <c r="I11" s="646">
        <v>1004.3</v>
      </c>
      <c r="J11" s="646" t="s">
        <v>689</v>
      </c>
      <c r="K11" s="646" t="s">
        <v>670</v>
      </c>
      <c r="L11" s="646">
        <v>1040</v>
      </c>
      <c r="M11" s="646" t="s">
        <v>699</v>
      </c>
      <c r="N11" s="599">
        <v>1078.8</v>
      </c>
      <c r="O11" s="599">
        <v>965.7</v>
      </c>
      <c r="P11" s="599">
        <v>969.1</v>
      </c>
      <c r="Q11" s="599">
        <v>986.2</v>
      </c>
      <c r="R11" s="599">
        <v>0</v>
      </c>
      <c r="S11" s="599">
        <v>0</v>
      </c>
      <c r="T11" s="599">
        <v>0</v>
      </c>
      <c r="U11" s="599">
        <v>0</v>
      </c>
      <c r="V11" s="599">
        <v>0</v>
      </c>
      <c r="Z11" s="135"/>
      <c r="AA11" s="135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</row>
    <row r="12" spans="1:51" s="103" customFormat="1" ht="14" x14ac:dyDescent="0.3">
      <c r="B12" s="135" t="s">
        <v>558</v>
      </c>
      <c r="D12" s="812">
        <v>35.6</v>
      </c>
      <c r="F12" s="646">
        <v>36.700000000000003</v>
      </c>
      <c r="G12" s="646">
        <v>35.1</v>
      </c>
      <c r="H12" s="646">
        <v>34.4</v>
      </c>
      <c r="I12" s="646">
        <v>36.5</v>
      </c>
      <c r="J12" s="646">
        <v>42</v>
      </c>
      <c r="K12" s="646">
        <v>41.7</v>
      </c>
      <c r="L12" s="646">
        <v>41.4</v>
      </c>
      <c r="M12" s="646">
        <v>41.2</v>
      </c>
      <c r="N12" s="646">
        <v>40.4</v>
      </c>
      <c r="O12" s="599">
        <v>37.9</v>
      </c>
      <c r="P12" s="599">
        <v>46.5</v>
      </c>
      <c r="Q12" s="599">
        <v>48.1</v>
      </c>
      <c r="R12" s="599">
        <v>47.3</v>
      </c>
      <c r="S12" s="599">
        <v>53.6</v>
      </c>
      <c r="T12" s="599">
        <v>58.2</v>
      </c>
      <c r="U12" s="599">
        <v>57.2</v>
      </c>
      <c r="V12" s="599">
        <v>35.200000000000003</v>
      </c>
      <c r="Z12" s="135" t="s">
        <v>24</v>
      </c>
      <c r="AA12" s="135"/>
      <c r="AB12" s="300">
        <v>1427</v>
      </c>
      <c r="AC12" s="300">
        <v>1414.57007</v>
      </c>
      <c r="AD12" s="300">
        <v>1401.7355600000001</v>
      </c>
      <c r="AE12" s="300">
        <v>1388.9010499999999</v>
      </c>
      <c r="AF12" s="300">
        <v>1415</v>
      </c>
      <c r="AG12" s="300">
        <v>1400.9153899999999</v>
      </c>
      <c r="AH12" s="300">
        <v>1388</v>
      </c>
      <c r="AI12" s="300">
        <v>1374.7714099999998</v>
      </c>
      <c r="AJ12" s="300" t="s">
        <v>278</v>
      </c>
      <c r="AK12" s="300">
        <v>1349</v>
      </c>
      <c r="AL12" s="300">
        <v>1336</v>
      </c>
      <c r="AM12" s="300">
        <v>1323</v>
      </c>
      <c r="AN12" s="300">
        <v>1309</v>
      </c>
      <c r="AO12" s="300">
        <v>1296</v>
      </c>
      <c r="AP12" s="300">
        <v>1284</v>
      </c>
      <c r="AQ12" s="300">
        <v>1270</v>
      </c>
      <c r="AR12" s="300">
        <v>1257</v>
      </c>
      <c r="AS12" s="300">
        <v>1244</v>
      </c>
      <c r="AT12" s="300">
        <v>1231</v>
      </c>
      <c r="AU12" s="300">
        <v>1218</v>
      </c>
      <c r="AV12" s="300">
        <v>1205</v>
      </c>
      <c r="AW12" s="300">
        <v>1192</v>
      </c>
      <c r="AX12" s="300">
        <v>1179</v>
      </c>
      <c r="AY12" s="300">
        <v>1166</v>
      </c>
    </row>
    <row r="13" spans="1:51" s="103" customFormat="1" ht="14" x14ac:dyDescent="0.3">
      <c r="B13" s="135" t="s">
        <v>547</v>
      </c>
      <c r="D13" s="812">
        <v>5</v>
      </c>
      <c r="F13" s="646">
        <v>4.2</v>
      </c>
      <c r="G13" s="646">
        <v>3.6</v>
      </c>
      <c r="H13" s="646">
        <v>3.5</v>
      </c>
      <c r="I13" s="646">
        <v>3.4</v>
      </c>
      <c r="J13" s="646">
        <v>3</v>
      </c>
      <c r="K13" s="646">
        <v>4.8</v>
      </c>
      <c r="L13" s="646">
        <v>4.0999999999999996</v>
      </c>
      <c r="M13" s="646">
        <v>3.5</v>
      </c>
      <c r="N13" s="599">
        <v>3</v>
      </c>
      <c r="O13" s="599">
        <v>1.8</v>
      </c>
      <c r="P13" s="599">
        <v>1.3</v>
      </c>
      <c r="Q13" s="599">
        <v>0.9</v>
      </c>
      <c r="R13" s="599">
        <v>0.7</v>
      </c>
      <c r="S13" s="599">
        <v>1.8</v>
      </c>
      <c r="T13" s="599">
        <v>2.2000000000000002</v>
      </c>
      <c r="U13" s="599">
        <v>5.0999999999999996</v>
      </c>
      <c r="V13" s="599">
        <v>0</v>
      </c>
      <c r="Z13" s="135" t="s">
        <v>25</v>
      </c>
      <c r="AA13" s="135"/>
      <c r="AB13" s="300">
        <v>60514</v>
      </c>
      <c r="AC13" s="300">
        <v>60985.867368541061</v>
      </c>
      <c r="AD13" s="300">
        <v>60166.106721600801</v>
      </c>
      <c r="AE13" s="300">
        <v>52053.138878570346</v>
      </c>
      <c r="AF13" s="300">
        <v>38214</v>
      </c>
      <c r="AG13" s="300">
        <v>47508.906529999993</v>
      </c>
      <c r="AH13" s="300">
        <v>33625</v>
      </c>
      <c r="AI13" s="300">
        <v>34296.864969999988</v>
      </c>
      <c r="AJ13" s="300" t="s">
        <v>279</v>
      </c>
      <c r="AK13" s="300">
        <v>35567</v>
      </c>
      <c r="AL13" s="300">
        <v>42369</v>
      </c>
      <c r="AM13" s="300">
        <v>38952</v>
      </c>
      <c r="AN13" s="300">
        <v>39831</v>
      </c>
      <c r="AO13" s="300">
        <v>41204</v>
      </c>
      <c r="AP13" s="300">
        <v>39855</v>
      </c>
      <c r="AQ13" s="300">
        <v>40325</v>
      </c>
      <c r="AR13" s="300">
        <v>40810</v>
      </c>
      <c r="AS13" s="300">
        <v>41988</v>
      </c>
      <c r="AT13" s="300">
        <v>53876</v>
      </c>
      <c r="AU13" s="300">
        <v>54236</v>
      </c>
      <c r="AV13" s="300">
        <v>53610</v>
      </c>
      <c r="AW13" s="300">
        <v>50834</v>
      </c>
      <c r="AX13" s="300">
        <v>51897</v>
      </c>
      <c r="AY13" s="300">
        <v>51411</v>
      </c>
    </row>
    <row r="14" spans="1:51" s="103" customFormat="1" ht="14" x14ac:dyDescent="0.3">
      <c r="B14" s="135" t="s">
        <v>598</v>
      </c>
      <c r="D14" s="812">
        <v>8.4</v>
      </c>
      <c r="F14" s="646">
        <v>8.5</v>
      </c>
      <c r="G14" s="646">
        <v>9.3000000000000007</v>
      </c>
      <c r="H14" s="646">
        <v>9.6999999999999993</v>
      </c>
      <c r="I14" s="646">
        <v>10.1</v>
      </c>
      <c r="J14" s="646">
        <v>10.3</v>
      </c>
      <c r="K14" s="646">
        <v>11.2</v>
      </c>
      <c r="L14" s="646">
        <v>11.3</v>
      </c>
      <c r="M14" s="646">
        <v>11</v>
      </c>
      <c r="N14" s="599">
        <v>10.9</v>
      </c>
      <c r="O14" s="599">
        <v>11.2</v>
      </c>
      <c r="P14" s="599">
        <v>11</v>
      </c>
      <c r="Q14" s="599">
        <v>10.9</v>
      </c>
      <c r="R14" s="599">
        <v>0</v>
      </c>
      <c r="S14" s="599">
        <v>0</v>
      </c>
      <c r="T14" s="599">
        <v>0</v>
      </c>
      <c r="U14" s="599">
        <v>0</v>
      </c>
      <c r="V14" s="599">
        <v>0</v>
      </c>
      <c r="Z14" s="135"/>
      <c r="AA14" s="135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</row>
    <row r="15" spans="1:51" s="103" customFormat="1" ht="14" x14ac:dyDescent="0.3">
      <c r="B15" s="135" t="s">
        <v>545</v>
      </c>
      <c r="D15" s="812">
        <v>39</v>
      </c>
      <c r="F15" s="646">
        <v>40.5</v>
      </c>
      <c r="G15" s="646">
        <v>67.7</v>
      </c>
      <c r="H15" s="646">
        <v>67.900000000000006</v>
      </c>
      <c r="I15" s="646">
        <v>43.4</v>
      </c>
      <c r="J15" s="646">
        <v>35.1</v>
      </c>
      <c r="K15" s="646">
        <v>35.1</v>
      </c>
      <c r="L15" s="646">
        <v>39</v>
      </c>
      <c r="M15" s="646">
        <v>43</v>
      </c>
      <c r="N15" s="599">
        <v>55</v>
      </c>
      <c r="O15" s="599">
        <v>49.1</v>
      </c>
      <c r="P15" s="599">
        <v>62.6</v>
      </c>
      <c r="Q15" s="599">
        <v>51.8</v>
      </c>
      <c r="R15" s="599">
        <v>56.7</v>
      </c>
      <c r="S15" s="599">
        <v>70.400000000000006</v>
      </c>
      <c r="T15" s="599">
        <v>91.7</v>
      </c>
      <c r="U15" s="599">
        <v>110.3</v>
      </c>
      <c r="V15" s="599">
        <v>80.3</v>
      </c>
      <c r="Z15" s="135" t="s">
        <v>351</v>
      </c>
      <c r="AA15" s="135"/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>
        <v>5074</v>
      </c>
      <c r="AO15" s="300">
        <v>5101</v>
      </c>
      <c r="AP15" s="300">
        <v>2901</v>
      </c>
      <c r="AQ15" s="300">
        <v>2614</v>
      </c>
      <c r="AR15" s="300">
        <v>2223</v>
      </c>
      <c r="AS15" s="300">
        <v>1767</v>
      </c>
      <c r="AT15" s="300">
        <v>1661</v>
      </c>
      <c r="AU15" s="300">
        <v>1749</v>
      </c>
      <c r="AV15" s="300">
        <v>1836</v>
      </c>
      <c r="AW15" s="300">
        <v>1412</v>
      </c>
      <c r="AX15" s="300">
        <v>1370</v>
      </c>
      <c r="AY15" s="300">
        <v>1365</v>
      </c>
    </row>
    <row r="16" spans="1:51" s="103" customFormat="1" ht="14" x14ac:dyDescent="0.3">
      <c r="B16" s="135" t="s">
        <v>546</v>
      </c>
      <c r="D16" s="812">
        <v>213.6</v>
      </c>
      <c r="F16" s="646">
        <v>203.1</v>
      </c>
      <c r="G16" s="646">
        <v>203.8</v>
      </c>
      <c r="H16" s="646">
        <v>195.8</v>
      </c>
      <c r="I16" s="646">
        <v>193.1</v>
      </c>
      <c r="J16" s="646">
        <v>177.8</v>
      </c>
      <c r="K16" s="646">
        <v>163.9</v>
      </c>
      <c r="L16" s="646">
        <v>166.3</v>
      </c>
      <c r="M16" s="646">
        <v>143.4</v>
      </c>
      <c r="N16" s="599">
        <v>113.7</v>
      </c>
      <c r="O16" s="599">
        <v>116.5</v>
      </c>
      <c r="P16" s="599">
        <v>121.7</v>
      </c>
      <c r="Q16" s="599">
        <v>134.30000000000001</v>
      </c>
      <c r="R16" s="599">
        <v>135.6</v>
      </c>
      <c r="S16" s="599">
        <v>137.69999999999999</v>
      </c>
      <c r="T16" s="599">
        <v>111.5</v>
      </c>
      <c r="U16" s="599">
        <v>104.6</v>
      </c>
      <c r="V16" s="599">
        <v>91.6</v>
      </c>
      <c r="Z16" s="135" t="s">
        <v>26</v>
      </c>
      <c r="AA16" s="135"/>
      <c r="AB16" s="300">
        <v>11751</v>
      </c>
      <c r="AC16" s="300">
        <v>11713.891969999999</v>
      </c>
      <c r="AD16" s="300">
        <v>12048.99185</v>
      </c>
      <c r="AE16" s="300">
        <v>11912.449050000001</v>
      </c>
      <c r="AF16" s="300">
        <v>6090</v>
      </c>
      <c r="AG16" s="300">
        <v>6081.5290300000006</v>
      </c>
      <c r="AH16" s="300">
        <v>6051</v>
      </c>
      <c r="AI16" s="300">
        <v>6050.5290000000005</v>
      </c>
      <c r="AJ16" s="300" t="s">
        <v>280</v>
      </c>
      <c r="AK16" s="300">
        <v>6051</v>
      </c>
      <c r="AL16" s="300">
        <v>9788</v>
      </c>
      <c r="AM16" s="300">
        <v>9797</v>
      </c>
      <c r="AN16" s="300">
        <v>9849</v>
      </c>
      <c r="AO16" s="300">
        <v>9841</v>
      </c>
      <c r="AP16" s="300">
        <v>10097</v>
      </c>
      <c r="AQ16" s="300">
        <v>10003</v>
      </c>
      <c r="AR16" s="300">
        <v>8649</v>
      </c>
      <c r="AS16" s="300">
        <v>12531</v>
      </c>
      <c r="AT16" s="300">
        <v>11466</v>
      </c>
      <c r="AU16" s="300">
        <v>9014</v>
      </c>
      <c r="AV16" s="300">
        <v>10537</v>
      </c>
      <c r="AW16" s="300">
        <v>7465</v>
      </c>
      <c r="AX16" s="300">
        <v>5853</v>
      </c>
      <c r="AY16" s="300">
        <v>6646</v>
      </c>
    </row>
    <row r="17" spans="2:51" s="103" customFormat="1" ht="14" x14ac:dyDescent="0.3">
      <c r="B17" s="135"/>
      <c r="D17" s="813"/>
      <c r="F17" s="753"/>
      <c r="G17" s="753"/>
      <c r="H17" s="753"/>
      <c r="I17" s="753"/>
      <c r="J17" s="753"/>
      <c r="K17" s="753"/>
      <c r="L17" s="753"/>
      <c r="M17" s="753"/>
      <c r="N17" s="107"/>
      <c r="O17" s="107"/>
      <c r="P17" s="107"/>
      <c r="Q17" s="107"/>
      <c r="R17" s="107"/>
      <c r="S17" s="107"/>
      <c r="T17" s="107"/>
      <c r="U17" s="107"/>
      <c r="V17" s="107"/>
      <c r="Z17" s="135" t="s">
        <v>27</v>
      </c>
      <c r="AA17" s="135"/>
      <c r="AB17" s="300">
        <v>2027</v>
      </c>
      <c r="AC17" s="300">
        <v>2502.7225200000003</v>
      </c>
      <c r="AD17" s="300">
        <v>3364.0792500000025</v>
      </c>
      <c r="AE17" s="300">
        <v>1445.8936699999999</v>
      </c>
      <c r="AF17" s="300">
        <v>1438</v>
      </c>
      <c r="AG17" s="300">
        <v>1130.3102499999984</v>
      </c>
      <c r="AH17" s="300">
        <v>1675</v>
      </c>
      <c r="AI17" s="300">
        <v>1730.0560399999999</v>
      </c>
      <c r="AJ17" s="300" t="s">
        <v>281</v>
      </c>
      <c r="AK17" s="300">
        <v>14677</v>
      </c>
      <c r="AL17" s="300">
        <v>20917</v>
      </c>
      <c r="AM17" s="300">
        <v>21158</v>
      </c>
      <c r="AN17" s="300">
        <v>32666</v>
      </c>
      <c r="AO17" s="300">
        <v>26394</v>
      </c>
      <c r="AP17" s="300">
        <v>44961</v>
      </c>
      <c r="AQ17" s="300">
        <v>21149</v>
      </c>
      <c r="AR17" s="300">
        <v>25987</v>
      </c>
      <c r="AS17" s="300">
        <v>34700</v>
      </c>
      <c r="AT17" s="300">
        <v>31720</v>
      </c>
      <c r="AU17" s="300">
        <v>29627</v>
      </c>
      <c r="AV17" s="300">
        <v>14726</v>
      </c>
      <c r="AW17" s="300">
        <v>14195</v>
      </c>
      <c r="AX17" s="300">
        <v>13583</v>
      </c>
      <c r="AY17" s="300">
        <v>13112</v>
      </c>
    </row>
    <row r="18" spans="2:51" s="103" customFormat="1" ht="14" x14ac:dyDescent="0.3">
      <c r="B18" s="136"/>
      <c r="D18" s="813"/>
      <c r="F18" s="753"/>
      <c r="G18" s="753"/>
      <c r="H18" s="753"/>
      <c r="I18" s="753"/>
      <c r="J18" s="753"/>
      <c r="K18" s="753"/>
      <c r="L18" s="753"/>
      <c r="M18" s="753"/>
      <c r="N18" s="107"/>
      <c r="O18" s="107"/>
      <c r="P18" s="107"/>
      <c r="Q18" s="107"/>
      <c r="R18" s="107"/>
      <c r="S18" s="107"/>
      <c r="T18" s="107"/>
      <c r="U18" s="107"/>
      <c r="V18" s="107"/>
      <c r="Z18" s="136" t="s">
        <v>28</v>
      </c>
      <c r="AA18" s="136"/>
      <c r="AB18" s="300">
        <v>104003</v>
      </c>
      <c r="AC18" s="300">
        <v>98304.242836204299</v>
      </c>
      <c r="AD18" s="300">
        <v>79053.399041899989</v>
      </c>
      <c r="AE18" s="300">
        <v>101380.3330571222</v>
      </c>
      <c r="AF18" s="300">
        <v>83185</v>
      </c>
      <c r="AG18" s="300">
        <v>66804.340249999994</v>
      </c>
      <c r="AH18" s="300">
        <v>53278</v>
      </c>
      <c r="AI18" s="300">
        <v>34236.069793079303</v>
      </c>
      <c r="AJ18" s="300">
        <v>91575</v>
      </c>
      <c r="AK18" s="300">
        <v>87008</v>
      </c>
      <c r="AL18" s="300">
        <v>70953</v>
      </c>
      <c r="AM18" s="300">
        <v>58927</v>
      </c>
      <c r="AN18" s="300">
        <v>104587</v>
      </c>
      <c r="AO18" s="300">
        <v>109941</v>
      </c>
      <c r="AP18" s="300">
        <v>120856</v>
      </c>
      <c r="AQ18" s="300">
        <v>121088</v>
      </c>
      <c r="AR18" s="300">
        <v>107554</v>
      </c>
      <c r="AS18" s="300">
        <v>113137</v>
      </c>
      <c r="AT18" s="300">
        <v>132130</v>
      </c>
      <c r="AU18" s="300">
        <v>141987</v>
      </c>
      <c r="AV18" s="300">
        <v>133583</v>
      </c>
      <c r="AW18" s="300">
        <v>143082</v>
      </c>
      <c r="AX18" s="300">
        <v>146708</v>
      </c>
      <c r="AY18" s="300">
        <v>136769</v>
      </c>
    </row>
    <row r="19" spans="2:51" s="103" customFormat="1" ht="14" x14ac:dyDescent="0.3">
      <c r="B19" s="135"/>
      <c r="D19" s="813"/>
      <c r="F19" s="753"/>
      <c r="G19" s="753"/>
      <c r="H19" s="753"/>
      <c r="I19" s="753"/>
      <c r="J19" s="753"/>
      <c r="K19" s="753"/>
      <c r="L19" s="753"/>
      <c r="M19" s="753"/>
      <c r="N19" s="107"/>
      <c r="O19" s="107"/>
      <c r="P19" s="107"/>
      <c r="Q19" s="107"/>
      <c r="R19" s="107"/>
      <c r="S19" s="107"/>
      <c r="T19" s="107"/>
      <c r="U19" s="107"/>
      <c r="V19" s="107"/>
      <c r="Z19" s="135" t="s">
        <v>182</v>
      </c>
      <c r="AA19" s="104"/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300" t="s">
        <v>18</v>
      </c>
      <c r="AH19" s="300" t="s">
        <v>18</v>
      </c>
      <c r="AI19" s="300" t="s">
        <v>18</v>
      </c>
      <c r="AJ19" s="300" t="s">
        <v>18</v>
      </c>
      <c r="AK19" s="300" t="s">
        <v>18</v>
      </c>
      <c r="AL19" s="138">
        <v>7082</v>
      </c>
      <c r="AM19" s="300">
        <v>4962</v>
      </c>
      <c r="AN19" s="300">
        <v>0</v>
      </c>
      <c r="AO19" s="138">
        <v>0</v>
      </c>
      <c r="AP19" s="138">
        <v>0</v>
      </c>
      <c r="AQ19" s="138">
        <v>0</v>
      </c>
      <c r="AR19" s="300">
        <v>0</v>
      </c>
      <c r="AS19" s="300">
        <v>0</v>
      </c>
      <c r="AT19" s="300">
        <v>0</v>
      </c>
      <c r="AU19" s="300">
        <v>0</v>
      </c>
      <c r="AV19" s="300">
        <v>0</v>
      </c>
      <c r="AW19" s="300">
        <v>0</v>
      </c>
      <c r="AX19" s="300">
        <v>0</v>
      </c>
      <c r="AY19" s="300">
        <v>0</v>
      </c>
    </row>
    <row r="20" spans="2:51" x14ac:dyDescent="0.35">
      <c r="B20" s="14"/>
      <c r="D20" s="814"/>
      <c r="F20" s="754"/>
      <c r="G20" s="754"/>
      <c r="H20" s="754"/>
      <c r="I20" s="754"/>
      <c r="J20" s="754"/>
      <c r="K20" s="754"/>
      <c r="L20" s="754"/>
      <c r="M20" s="754"/>
      <c r="N20" s="600"/>
      <c r="O20" s="600"/>
      <c r="P20" s="600"/>
      <c r="Q20" s="600"/>
      <c r="R20" s="600"/>
      <c r="S20" s="600"/>
      <c r="T20" s="600"/>
      <c r="U20" s="600"/>
      <c r="V20" s="600"/>
      <c r="AB20" s="301"/>
      <c r="AC20" s="301"/>
      <c r="AD20" s="301"/>
      <c r="AE20" s="301"/>
      <c r="AF20" s="301"/>
      <c r="AG20" s="301"/>
      <c r="AH20" s="301"/>
      <c r="AI20" s="301"/>
      <c r="AJ20" s="302"/>
      <c r="AK20" s="301"/>
      <c r="AL20" s="301"/>
      <c r="AM20" s="303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</row>
    <row r="21" spans="2:51" s="103" customFormat="1" ht="14" x14ac:dyDescent="0.3">
      <c r="B21" s="979" t="s">
        <v>29</v>
      </c>
      <c r="D21" s="815">
        <v>6492.2</v>
      </c>
      <c r="F21" s="775" t="s">
        <v>759</v>
      </c>
      <c r="G21" s="775">
        <v>6436.4</v>
      </c>
      <c r="H21" s="775" t="s">
        <v>742</v>
      </c>
      <c r="I21" s="775">
        <v>6429.3</v>
      </c>
      <c r="J21" s="775" t="s">
        <v>690</v>
      </c>
      <c r="K21" s="775" t="s">
        <v>671</v>
      </c>
      <c r="L21" s="775">
        <v>6514</v>
      </c>
      <c r="M21" s="775" t="s">
        <v>700</v>
      </c>
      <c r="N21" s="601">
        <v>6503.8</v>
      </c>
      <c r="O21" s="601">
        <v>6246.3</v>
      </c>
      <c r="P21" s="601">
        <v>6176.8</v>
      </c>
      <c r="Q21" s="601">
        <f>SUM(Q9:Q16)</f>
        <v>6051.0999999999995</v>
      </c>
      <c r="R21" s="601">
        <v>5187.2</v>
      </c>
      <c r="S21" s="601">
        <v>4951.5</v>
      </c>
      <c r="T21" s="978">
        <v>4964.2</v>
      </c>
      <c r="U21" s="601">
        <v>4996.8999999999996</v>
      </c>
      <c r="V21" s="601">
        <v>4254.3999999999996</v>
      </c>
      <c r="Z21" s="102" t="s">
        <v>29</v>
      </c>
      <c r="AA21" s="102"/>
      <c r="AB21" s="304">
        <v>4053981</v>
      </c>
      <c r="AC21" s="304">
        <v>4042771.7581775077</v>
      </c>
      <c r="AD21" s="304">
        <v>3982107.5865874635</v>
      </c>
      <c r="AE21" s="304">
        <v>4083717.1526972032</v>
      </c>
      <c r="AF21" s="304">
        <v>4049895</v>
      </c>
      <c r="AG21" s="304">
        <v>4060578.6914000004</v>
      </c>
      <c r="AH21" s="304">
        <v>4083203</v>
      </c>
      <c r="AI21" s="304">
        <v>4122136.1677430789</v>
      </c>
      <c r="AJ21" s="304">
        <v>4254465</v>
      </c>
      <c r="AK21" s="304">
        <v>4253138</v>
      </c>
      <c r="AL21" s="304">
        <v>5125887</v>
      </c>
      <c r="AM21" s="304">
        <v>5062996</v>
      </c>
      <c r="AN21" s="304">
        <f>SUM(AN9:AN20)</f>
        <v>4979501</v>
      </c>
      <c r="AO21" s="304">
        <v>5020069</v>
      </c>
      <c r="AP21" s="304">
        <v>5008391</v>
      </c>
      <c r="AQ21" s="304">
        <v>4977171</v>
      </c>
      <c r="AR21" s="304">
        <f>SUM(AR9:AR20)</f>
        <v>4942861</v>
      </c>
      <c r="AS21" s="304">
        <v>4851601</v>
      </c>
      <c r="AT21" s="304">
        <f>SUM(AT9:AT18)</f>
        <v>4873572</v>
      </c>
      <c r="AU21" s="304">
        <f>SUM(AU9:AU18)</f>
        <v>4888963</v>
      </c>
      <c r="AV21" s="304">
        <v>4947406</v>
      </c>
      <c r="AW21" s="304">
        <f>SUM(AW9:AW18)</f>
        <v>4956584</v>
      </c>
      <c r="AX21" s="304">
        <v>4960613</v>
      </c>
      <c r="AY21" s="304">
        <f>SUM(AY9:AY19)</f>
        <v>4977161</v>
      </c>
    </row>
    <row r="22" spans="2:51" x14ac:dyDescent="0.35">
      <c r="B22" s="29"/>
      <c r="D22" s="814"/>
      <c r="F22" s="754"/>
      <c r="G22" s="754"/>
      <c r="H22" s="754"/>
      <c r="I22" s="754"/>
      <c r="J22" s="754"/>
      <c r="K22" s="754"/>
      <c r="L22" s="754"/>
      <c r="M22" s="754"/>
      <c r="N22" s="600"/>
      <c r="O22" s="600"/>
      <c r="P22" s="600"/>
      <c r="Q22" s="600"/>
      <c r="R22" s="600"/>
      <c r="S22" s="600"/>
      <c r="T22" s="600"/>
      <c r="U22" s="600"/>
      <c r="V22" s="600"/>
      <c r="Z22" s="29"/>
      <c r="AA22" s="29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</row>
    <row r="23" spans="2:51" x14ac:dyDescent="0.35">
      <c r="B23" s="102" t="s">
        <v>30</v>
      </c>
      <c r="D23" s="814"/>
      <c r="F23" s="754"/>
      <c r="G23" s="754"/>
      <c r="H23" s="754"/>
      <c r="I23" s="754"/>
      <c r="J23" s="754"/>
      <c r="K23" s="754"/>
      <c r="L23" s="754"/>
      <c r="M23" s="754"/>
      <c r="N23" s="600"/>
      <c r="O23" s="600"/>
      <c r="P23" s="600"/>
      <c r="Q23" s="600"/>
      <c r="R23" s="600"/>
      <c r="S23" s="600"/>
      <c r="T23" s="600"/>
      <c r="U23" s="600"/>
      <c r="V23" s="600"/>
      <c r="Z23" s="102" t="s">
        <v>30</v>
      </c>
      <c r="AA23" s="29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</row>
    <row r="24" spans="2:51" s="103" customFormat="1" ht="14" x14ac:dyDescent="0.3">
      <c r="B24" s="135" t="s">
        <v>31</v>
      </c>
      <c r="D24" s="812">
        <v>148.80000000000001</v>
      </c>
      <c r="F24" s="646">
        <v>164.6</v>
      </c>
      <c r="G24" s="646">
        <v>162.19999999999999</v>
      </c>
      <c r="H24" s="646">
        <v>166.5</v>
      </c>
      <c r="I24" s="646">
        <v>177.3</v>
      </c>
      <c r="J24" s="646">
        <v>165.8</v>
      </c>
      <c r="K24" s="646">
        <v>158.69999999999999</v>
      </c>
      <c r="L24" s="646">
        <v>142.9</v>
      </c>
      <c r="M24" s="646">
        <v>150.80000000000001</v>
      </c>
      <c r="N24" s="599">
        <v>161</v>
      </c>
      <c r="O24" s="599">
        <v>167.6</v>
      </c>
      <c r="P24" s="599">
        <v>163.19999999999999</v>
      </c>
      <c r="Q24" s="599">
        <v>163.19999999999999</v>
      </c>
      <c r="R24" s="599">
        <v>161.69999999999999</v>
      </c>
      <c r="S24" s="599">
        <v>148.5</v>
      </c>
      <c r="T24" s="599">
        <v>121.2</v>
      </c>
      <c r="U24" s="599">
        <v>128.5</v>
      </c>
      <c r="V24" s="599">
        <v>115.3</v>
      </c>
      <c r="Z24" s="135" t="s">
        <v>31</v>
      </c>
      <c r="AA24" s="135"/>
      <c r="AB24" s="300">
        <v>82155</v>
      </c>
      <c r="AC24" s="300">
        <v>78752.443610000017</v>
      </c>
      <c r="AD24" s="300">
        <v>84732.72136999997</v>
      </c>
      <c r="AE24" s="300">
        <v>77621.210400000011</v>
      </c>
      <c r="AF24" s="300">
        <v>76041</v>
      </c>
      <c r="AG24" s="300">
        <v>79051.100189999997</v>
      </c>
      <c r="AH24" s="300">
        <v>74340</v>
      </c>
      <c r="AI24" s="300">
        <v>83287</v>
      </c>
      <c r="AJ24" s="300" t="s">
        <v>282</v>
      </c>
      <c r="AK24" s="300">
        <v>108103</v>
      </c>
      <c r="AL24" s="300">
        <v>139331</v>
      </c>
      <c r="AM24" s="300">
        <v>131838</v>
      </c>
      <c r="AN24" s="300">
        <v>128513</v>
      </c>
      <c r="AO24" s="300">
        <v>130799</v>
      </c>
      <c r="AP24" s="300">
        <v>120937</v>
      </c>
      <c r="AQ24" s="300">
        <v>124856</v>
      </c>
      <c r="AR24" s="300">
        <v>121189</v>
      </c>
      <c r="AS24" s="300">
        <v>125238</v>
      </c>
      <c r="AT24" s="300">
        <v>130846</v>
      </c>
      <c r="AU24" s="300">
        <v>134451</v>
      </c>
      <c r="AV24" s="300">
        <v>148464</v>
      </c>
      <c r="AW24" s="300">
        <v>146361</v>
      </c>
      <c r="AX24" s="300">
        <v>154788</v>
      </c>
      <c r="AY24" s="300">
        <v>155676</v>
      </c>
    </row>
    <row r="25" spans="2:51" s="103" customFormat="1" ht="14" x14ac:dyDescent="0.3">
      <c r="B25" s="135" t="s">
        <v>547</v>
      </c>
      <c r="D25" s="812">
        <v>682.1</v>
      </c>
      <c r="F25" s="646">
        <v>611.70000000000005</v>
      </c>
      <c r="G25" s="646">
        <v>643.79999999999995</v>
      </c>
      <c r="H25" s="646">
        <v>598.5</v>
      </c>
      <c r="I25" s="646">
        <v>613.79999999999995</v>
      </c>
      <c r="J25" s="646">
        <v>585.79999999999995</v>
      </c>
      <c r="K25" s="646">
        <v>577</v>
      </c>
      <c r="L25" s="646">
        <v>564.70000000000005</v>
      </c>
      <c r="M25" s="646">
        <v>624.1</v>
      </c>
      <c r="N25" s="599">
        <v>591.29999999999995</v>
      </c>
      <c r="O25" s="599">
        <v>663.1</v>
      </c>
      <c r="P25" s="599">
        <v>667.5</v>
      </c>
      <c r="Q25" s="599">
        <v>748.5</v>
      </c>
      <c r="R25" s="599">
        <v>684.6</v>
      </c>
      <c r="S25" s="599">
        <v>687</v>
      </c>
      <c r="T25" s="599">
        <v>613.79999999999995</v>
      </c>
      <c r="U25" s="599">
        <v>631.1</v>
      </c>
      <c r="V25" s="599">
        <v>497.6</v>
      </c>
      <c r="Z25" s="136" t="s">
        <v>32</v>
      </c>
      <c r="AA25" s="136"/>
      <c r="AB25" s="300">
        <v>612642</v>
      </c>
      <c r="AC25" s="300">
        <v>562255.77495999995</v>
      </c>
      <c r="AD25" s="300">
        <v>597735.27813999972</v>
      </c>
      <c r="AE25" s="300">
        <v>637159.04862999998</v>
      </c>
      <c r="AF25" s="300">
        <v>609267</v>
      </c>
      <c r="AG25" s="300">
        <v>582374.50214</v>
      </c>
      <c r="AH25" s="300">
        <v>567921</v>
      </c>
      <c r="AI25" s="300">
        <v>582317.76439999987</v>
      </c>
      <c r="AJ25" s="300" t="s">
        <v>283</v>
      </c>
      <c r="AK25" s="300">
        <v>544712</v>
      </c>
      <c r="AL25" s="300">
        <v>718459</v>
      </c>
      <c r="AM25" s="300">
        <v>748740</v>
      </c>
      <c r="AN25" s="300">
        <v>654116</v>
      </c>
      <c r="AO25" s="300">
        <v>702131</v>
      </c>
      <c r="AP25" s="300">
        <v>631062</v>
      </c>
      <c r="AQ25" s="300">
        <v>651111</v>
      </c>
      <c r="AR25" s="300">
        <v>639866</v>
      </c>
      <c r="AS25" s="300">
        <v>627143</v>
      </c>
      <c r="AT25" s="300">
        <v>661976</v>
      </c>
      <c r="AU25" s="300">
        <v>696786</v>
      </c>
      <c r="AV25" s="300">
        <v>729535</v>
      </c>
      <c r="AW25" s="300">
        <v>709164</v>
      </c>
      <c r="AX25" s="300">
        <v>750319</v>
      </c>
      <c r="AY25" s="300">
        <v>780253</v>
      </c>
    </row>
    <row r="26" spans="2:51" s="103" customFormat="1" ht="14" x14ac:dyDescent="0.3">
      <c r="B26" s="135" t="s">
        <v>598</v>
      </c>
      <c r="D26" s="812">
        <v>0.6</v>
      </c>
      <c r="F26" s="646">
        <v>0.6</v>
      </c>
      <c r="G26" s="646">
        <v>0.7</v>
      </c>
      <c r="H26" s="646">
        <v>0.9</v>
      </c>
      <c r="I26" s="646">
        <v>0.7</v>
      </c>
      <c r="J26" s="646">
        <v>0.7</v>
      </c>
      <c r="K26" s="646">
        <v>0.7</v>
      </c>
      <c r="L26" s="646">
        <v>0.7</v>
      </c>
      <c r="M26" s="646">
        <v>0.6</v>
      </c>
      <c r="N26" s="599">
        <v>0.7</v>
      </c>
      <c r="O26" s="599">
        <v>0.7</v>
      </c>
      <c r="P26" s="599">
        <v>0.6</v>
      </c>
      <c r="Q26" s="599">
        <v>0.6</v>
      </c>
      <c r="R26" s="599">
        <v>0</v>
      </c>
      <c r="S26" s="599">
        <v>0</v>
      </c>
      <c r="T26" s="599">
        <v>0</v>
      </c>
      <c r="U26" s="599">
        <v>0</v>
      </c>
      <c r="V26" s="599">
        <v>0</v>
      </c>
      <c r="Z26" s="136"/>
      <c r="AA26" s="136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</row>
    <row r="27" spans="2:51" s="103" customFormat="1" ht="14" x14ac:dyDescent="0.3">
      <c r="B27" s="135" t="s">
        <v>33</v>
      </c>
      <c r="D27" s="812">
        <v>4.8</v>
      </c>
      <c r="F27" s="646">
        <v>4.5</v>
      </c>
      <c r="G27" s="646">
        <v>2.6</v>
      </c>
      <c r="H27" s="646">
        <v>3.1</v>
      </c>
      <c r="I27" s="646">
        <v>3</v>
      </c>
      <c r="J27" s="646">
        <v>2.9</v>
      </c>
      <c r="K27" s="646">
        <v>2.7</v>
      </c>
      <c r="L27" s="646">
        <v>3.6</v>
      </c>
      <c r="M27" s="646">
        <v>57.8</v>
      </c>
      <c r="N27" s="599">
        <v>51.4</v>
      </c>
      <c r="O27" s="599" t="s">
        <v>18</v>
      </c>
      <c r="P27" s="599"/>
      <c r="Q27" s="599"/>
      <c r="R27" s="599"/>
      <c r="S27" s="599"/>
      <c r="T27" s="599"/>
      <c r="U27" s="599"/>
      <c r="V27" s="599"/>
      <c r="Z27" s="136"/>
      <c r="AA27" s="136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</row>
    <row r="28" spans="2:51" s="103" customFormat="1" ht="14.25" customHeight="1" x14ac:dyDescent="0.3">
      <c r="B28" s="135" t="s">
        <v>559</v>
      </c>
      <c r="D28" s="812"/>
      <c r="F28" s="646"/>
      <c r="G28" s="646"/>
      <c r="H28" s="646"/>
      <c r="I28" s="646"/>
      <c r="J28" s="646"/>
      <c r="K28" s="646"/>
      <c r="L28" s="776"/>
      <c r="M28" s="646"/>
      <c r="N28" s="599" t="s">
        <v>18</v>
      </c>
      <c r="O28" s="599" t="s">
        <v>18</v>
      </c>
      <c r="P28" s="599" t="s">
        <v>18</v>
      </c>
      <c r="Q28" s="599">
        <v>0</v>
      </c>
      <c r="R28" s="599">
        <v>201.1</v>
      </c>
      <c r="S28" s="599">
        <v>253.8</v>
      </c>
      <c r="T28" s="599">
        <v>0</v>
      </c>
      <c r="U28" s="599">
        <v>1.3</v>
      </c>
      <c r="V28" s="599">
        <v>301.39999999999998</v>
      </c>
      <c r="Z28" s="137" t="s">
        <v>33</v>
      </c>
      <c r="AA28" s="137"/>
      <c r="AB28" s="300">
        <v>1465</v>
      </c>
      <c r="AC28" s="300">
        <v>723.53516999999988</v>
      </c>
      <c r="AD28" s="300">
        <v>234.51416999999998</v>
      </c>
      <c r="AE28" s="300">
        <v>878.02</v>
      </c>
      <c r="AF28" s="300">
        <v>2394</v>
      </c>
      <c r="AG28" s="300">
        <v>2946.6129999999998</v>
      </c>
      <c r="AH28" s="300">
        <v>535</v>
      </c>
      <c r="AI28" s="300">
        <v>297.99400000000003</v>
      </c>
      <c r="AJ28" s="300" t="s">
        <v>284</v>
      </c>
      <c r="AK28" s="300">
        <v>3089</v>
      </c>
      <c r="AL28" s="300">
        <v>4300</v>
      </c>
      <c r="AM28" s="300">
        <v>3806</v>
      </c>
      <c r="AN28" s="300">
        <v>2748</v>
      </c>
      <c r="AO28" s="300">
        <v>3276</v>
      </c>
      <c r="AP28" s="300">
        <v>4621</v>
      </c>
      <c r="AQ28" s="300">
        <v>2831</v>
      </c>
      <c r="AR28" s="300">
        <v>2793</v>
      </c>
      <c r="AS28" s="300">
        <v>2081</v>
      </c>
      <c r="AT28" s="300">
        <v>1782</v>
      </c>
      <c r="AU28" s="300">
        <v>1436</v>
      </c>
      <c r="AV28" s="300">
        <v>115</v>
      </c>
      <c r="AW28" s="300">
        <v>117</v>
      </c>
      <c r="AX28" s="300">
        <v>293</v>
      </c>
      <c r="AY28" s="300">
        <v>54</v>
      </c>
    </row>
    <row r="29" spans="2:51" s="103" customFormat="1" ht="14" x14ac:dyDescent="0.3">
      <c r="B29" s="135" t="s">
        <v>548</v>
      </c>
      <c r="D29" s="812">
        <v>113.5</v>
      </c>
      <c r="F29" s="646">
        <v>103.1</v>
      </c>
      <c r="G29" s="646">
        <v>112.5</v>
      </c>
      <c r="H29" s="646">
        <v>115.3</v>
      </c>
      <c r="I29" s="646">
        <v>96.9</v>
      </c>
      <c r="J29" s="646">
        <v>88.1</v>
      </c>
      <c r="K29" s="776">
        <v>102.4</v>
      </c>
      <c r="L29" s="646">
        <v>121.4</v>
      </c>
      <c r="M29" s="646">
        <v>96.3</v>
      </c>
      <c r="N29" s="599">
        <v>132.69999999999999</v>
      </c>
      <c r="O29" s="599">
        <v>148.19999999999999</v>
      </c>
      <c r="P29" s="599">
        <v>153.6</v>
      </c>
      <c r="Q29" s="599">
        <v>114.4</v>
      </c>
      <c r="R29" s="599">
        <v>124.4</v>
      </c>
      <c r="S29" s="599">
        <v>88.1</v>
      </c>
      <c r="T29" s="599">
        <v>57</v>
      </c>
      <c r="U29" s="599">
        <v>41.8</v>
      </c>
      <c r="V29" s="599">
        <v>57.7</v>
      </c>
      <c r="Z29" s="137" t="s">
        <v>34</v>
      </c>
      <c r="AA29" s="137"/>
      <c r="AB29" s="300">
        <v>659107</v>
      </c>
      <c r="AC29" s="300">
        <v>660218.64985137002</v>
      </c>
      <c r="AD29" s="300">
        <v>558837.88475356158</v>
      </c>
      <c r="AE29" s="300">
        <v>607479.1166699999</v>
      </c>
      <c r="AF29" s="300">
        <v>691404</v>
      </c>
      <c r="AG29" s="300">
        <v>619393.43916999991</v>
      </c>
      <c r="AH29" s="300">
        <v>209877</v>
      </c>
      <c r="AI29" s="300">
        <v>315780.97302999999</v>
      </c>
      <c r="AJ29" s="300" t="s">
        <v>285</v>
      </c>
      <c r="AK29" s="300">
        <v>114485</v>
      </c>
      <c r="AL29" s="300">
        <v>7669</v>
      </c>
      <c r="AM29" s="300">
        <v>6545</v>
      </c>
      <c r="AN29" s="300">
        <v>4046</v>
      </c>
      <c r="AO29" s="300">
        <v>5254</v>
      </c>
      <c r="AP29" s="300">
        <v>4203</v>
      </c>
      <c r="AQ29" s="300">
        <v>6975</v>
      </c>
      <c r="AR29" s="300">
        <v>892</v>
      </c>
      <c r="AS29" s="300">
        <v>257635</v>
      </c>
      <c r="AT29" s="300">
        <v>316089</v>
      </c>
      <c r="AU29" s="300">
        <v>263415</v>
      </c>
      <c r="AV29" s="300">
        <v>263670</v>
      </c>
      <c r="AW29" s="300">
        <v>310998</v>
      </c>
      <c r="AX29" s="300">
        <v>405873</v>
      </c>
      <c r="AY29" s="300">
        <v>407527</v>
      </c>
    </row>
    <row r="30" spans="2:51" s="103" customFormat="1" ht="14" x14ac:dyDescent="0.3">
      <c r="B30" s="135" t="s">
        <v>36</v>
      </c>
      <c r="D30" s="812">
        <v>111.3</v>
      </c>
      <c r="F30" s="646">
        <v>254.5</v>
      </c>
      <c r="G30" s="646">
        <v>130.19999999999999</v>
      </c>
      <c r="H30" s="646">
        <v>108.9</v>
      </c>
      <c r="I30" s="646">
        <v>124.6</v>
      </c>
      <c r="J30" s="646">
        <v>306</v>
      </c>
      <c r="K30" s="646">
        <v>378.2</v>
      </c>
      <c r="L30" s="646">
        <v>427</v>
      </c>
      <c r="M30" s="646">
        <v>313.39999999999998</v>
      </c>
      <c r="N30" s="107">
        <v>550.4</v>
      </c>
      <c r="O30" s="599">
        <v>187.1</v>
      </c>
      <c r="P30" s="599">
        <v>327</v>
      </c>
      <c r="Q30" s="599">
        <v>455.2</v>
      </c>
      <c r="R30" s="599">
        <v>447.3</v>
      </c>
      <c r="S30" s="599">
        <v>516.79999999999995</v>
      </c>
      <c r="T30" s="599">
        <v>755.9</v>
      </c>
      <c r="U30" s="599">
        <v>276.2</v>
      </c>
      <c r="V30" s="599">
        <v>429.2</v>
      </c>
      <c r="Z30" s="137" t="s">
        <v>35</v>
      </c>
      <c r="AA30" s="137"/>
      <c r="AB30" s="300">
        <v>26411</v>
      </c>
      <c r="AC30" s="300">
        <v>69058.55535000001</v>
      </c>
      <c r="AD30" s="300">
        <v>54236.163774419329</v>
      </c>
      <c r="AE30" s="300">
        <v>34710.507920000004</v>
      </c>
      <c r="AF30" s="300">
        <v>33355</v>
      </c>
      <c r="AG30" s="300">
        <v>79737.832129999995</v>
      </c>
      <c r="AH30" s="300">
        <v>69573</v>
      </c>
      <c r="AI30" s="300">
        <v>33985.818039999998</v>
      </c>
      <c r="AJ30" s="300" t="s">
        <v>286</v>
      </c>
      <c r="AK30" s="300">
        <v>59591</v>
      </c>
      <c r="AL30" s="300">
        <v>58691</v>
      </c>
      <c r="AM30" s="300">
        <v>39973</v>
      </c>
      <c r="AN30" s="300">
        <v>13281</v>
      </c>
      <c r="AO30" s="300">
        <v>49847</v>
      </c>
      <c r="AP30" s="300">
        <v>38093</v>
      </c>
      <c r="AQ30" s="300">
        <v>23536</v>
      </c>
      <c r="AR30" s="300">
        <v>27277</v>
      </c>
      <c r="AS30" s="300">
        <v>51440</v>
      </c>
      <c r="AT30" s="300">
        <v>47755</v>
      </c>
      <c r="AU30" s="300">
        <v>27162</v>
      </c>
      <c r="AV30" s="300">
        <v>35593</v>
      </c>
      <c r="AW30" s="300">
        <v>51308</v>
      </c>
      <c r="AX30" s="300">
        <v>63991</v>
      </c>
      <c r="AY30" s="300">
        <v>61781</v>
      </c>
    </row>
    <row r="31" spans="2:51" s="103" customFormat="1" ht="14" x14ac:dyDescent="0.3">
      <c r="B31" s="137"/>
      <c r="D31" s="816"/>
      <c r="F31" s="776"/>
      <c r="G31" s="776"/>
      <c r="H31" s="776"/>
      <c r="I31" s="776"/>
      <c r="J31" s="776"/>
      <c r="K31" s="776"/>
      <c r="L31" s="776"/>
      <c r="M31" s="753"/>
      <c r="O31" s="107"/>
      <c r="P31" s="107"/>
      <c r="Q31" s="107"/>
      <c r="R31" s="107"/>
      <c r="S31" s="107"/>
      <c r="T31" s="107"/>
      <c r="U31" s="107"/>
      <c r="V31" s="107"/>
      <c r="Z31" s="137" t="s">
        <v>36</v>
      </c>
      <c r="AA31" s="137"/>
      <c r="AB31" s="138">
        <v>188008</v>
      </c>
      <c r="AC31" s="138">
        <v>123080.27136863043</v>
      </c>
      <c r="AD31" s="138">
        <v>254770.06965643822</v>
      </c>
      <c r="AE31" s="138">
        <v>256395.1244099999</v>
      </c>
      <c r="AF31" s="138">
        <v>263700</v>
      </c>
      <c r="AG31" s="138">
        <v>184338.24789999993</v>
      </c>
      <c r="AH31" s="138">
        <v>339371</v>
      </c>
      <c r="AI31" s="138">
        <v>349338.1507</v>
      </c>
      <c r="AJ31" s="138" t="s">
        <v>287</v>
      </c>
      <c r="AK31" s="138">
        <v>306459</v>
      </c>
      <c r="AL31" s="138">
        <v>220813</v>
      </c>
      <c r="AM31" s="138">
        <v>144507</v>
      </c>
      <c r="AN31" s="138">
        <v>276191</v>
      </c>
      <c r="AO31" s="138">
        <v>137900</v>
      </c>
      <c r="AP31" s="138">
        <v>157361</v>
      </c>
      <c r="AQ31" s="138">
        <v>166922</v>
      </c>
      <c r="AR31" s="138">
        <v>755919</v>
      </c>
      <c r="AS31" s="138">
        <v>447674</v>
      </c>
      <c r="AT31" s="138">
        <v>324413</v>
      </c>
      <c r="AU31" s="138">
        <v>388726</v>
      </c>
      <c r="AV31" s="138">
        <v>516776</v>
      </c>
      <c r="AW31" s="138">
        <v>397768</v>
      </c>
      <c r="AX31" s="138">
        <v>264452</v>
      </c>
      <c r="AY31" s="300">
        <v>262574</v>
      </c>
    </row>
    <row r="32" spans="2:51" s="103" customFormat="1" ht="14" x14ac:dyDescent="0.3">
      <c r="B32" s="135"/>
      <c r="D32" s="813"/>
      <c r="F32" s="753"/>
      <c r="G32" s="753"/>
      <c r="H32" s="753"/>
      <c r="I32" s="753"/>
      <c r="J32" s="753"/>
      <c r="K32" s="753"/>
      <c r="L32" s="753"/>
      <c r="M32" s="753"/>
      <c r="O32" s="107"/>
      <c r="P32" s="107"/>
      <c r="Q32" s="107"/>
      <c r="R32" s="107"/>
      <c r="S32" s="107"/>
      <c r="T32" s="107"/>
      <c r="U32" s="107"/>
      <c r="V32" s="107"/>
      <c r="Z32" s="135"/>
      <c r="AA32" s="135"/>
      <c r="AB32" s="304">
        <v>1569788</v>
      </c>
      <c r="AC32" s="304">
        <v>1494089.2303100007</v>
      </c>
      <c r="AD32" s="304">
        <v>1550546.6318644187</v>
      </c>
      <c r="AE32" s="304">
        <v>1614243.0280299997</v>
      </c>
      <c r="AF32" s="304">
        <v>1676161</v>
      </c>
      <c r="AG32" s="304">
        <v>1547841.73453</v>
      </c>
      <c r="AH32" s="304">
        <v>1261617</v>
      </c>
      <c r="AI32" s="304">
        <v>1365008.3873099997</v>
      </c>
      <c r="AJ32" s="304" t="s">
        <v>288</v>
      </c>
      <c r="AK32" s="304">
        <v>1136439</v>
      </c>
      <c r="AL32" s="304">
        <v>1149263</v>
      </c>
      <c r="AM32" s="304">
        <v>1075409</v>
      </c>
      <c r="AN32" s="304">
        <f>SUM(AN24:AN31)</f>
        <v>1078895</v>
      </c>
      <c r="AO32" s="304">
        <v>1029207</v>
      </c>
      <c r="AP32" s="304">
        <v>956277</v>
      </c>
      <c r="AQ32" s="304">
        <v>976231</v>
      </c>
      <c r="AR32" s="304">
        <f>SUM(AR24:AR31)</f>
        <v>1547936</v>
      </c>
      <c r="AS32" s="304">
        <v>1511211</v>
      </c>
      <c r="AT32" s="304">
        <f>SUM(AT24:AT31)</f>
        <v>1482861</v>
      </c>
      <c r="AU32" s="304">
        <f>SUM(AU24:AU31)</f>
        <v>1511976</v>
      </c>
      <c r="AV32" s="304">
        <v>1694153</v>
      </c>
      <c r="AW32" s="304">
        <f>SUM(AW24:AW31)</f>
        <v>1615716</v>
      </c>
      <c r="AX32" s="304">
        <v>1639716</v>
      </c>
      <c r="AY32" s="304">
        <f>SUM(AY24:AY31)</f>
        <v>1667865</v>
      </c>
    </row>
    <row r="33" spans="2:51" s="103" customFormat="1" ht="14" x14ac:dyDescent="0.3">
      <c r="B33" s="979" t="s">
        <v>38</v>
      </c>
      <c r="D33" s="815">
        <v>1061.0999999999999</v>
      </c>
      <c r="F33" s="775" t="s">
        <v>760</v>
      </c>
      <c r="G33" s="775">
        <v>1052</v>
      </c>
      <c r="H33" s="775">
        <v>993.2</v>
      </c>
      <c r="I33" s="775">
        <v>1016.3</v>
      </c>
      <c r="J33" s="775" t="s">
        <v>691</v>
      </c>
      <c r="K33" s="775" t="s">
        <v>672</v>
      </c>
      <c r="L33" s="775">
        <v>1260.3</v>
      </c>
      <c r="M33" s="775" t="s">
        <v>701</v>
      </c>
      <c r="N33" s="601">
        <v>1487.5</v>
      </c>
      <c r="O33" s="601" t="s">
        <v>616</v>
      </c>
      <c r="P33" s="601">
        <v>1311.9</v>
      </c>
      <c r="Q33" s="601">
        <f>SUM(Q24:Q32)</f>
        <v>1481.9</v>
      </c>
      <c r="R33" s="601">
        <v>1619.1</v>
      </c>
      <c r="S33" s="601">
        <v>1694.2</v>
      </c>
      <c r="T33" s="978">
        <v>1547.9</v>
      </c>
      <c r="U33" s="601">
        <v>1078.9000000000001</v>
      </c>
      <c r="V33" s="601">
        <v>1401.2</v>
      </c>
      <c r="Z33" s="102" t="s">
        <v>38</v>
      </c>
      <c r="AA33" s="102"/>
      <c r="AB33" s="307">
        <v>1569788</v>
      </c>
      <c r="AC33" s="307">
        <v>1494089.2303100007</v>
      </c>
      <c r="AD33" s="307">
        <v>1569917.051847138</v>
      </c>
      <c r="AE33" s="307">
        <v>1646816.4371499997</v>
      </c>
      <c r="AF33" s="307">
        <v>1693721</v>
      </c>
      <c r="AG33" s="307">
        <v>1565402.1171299999</v>
      </c>
      <c r="AH33" s="307">
        <v>1279177</v>
      </c>
      <c r="AI33" s="307">
        <v>1382568</v>
      </c>
      <c r="AJ33" s="307" t="s">
        <v>290</v>
      </c>
      <c r="AK33" s="307">
        <v>1153999</v>
      </c>
      <c r="AL33" s="307">
        <v>1167746</v>
      </c>
      <c r="AM33" s="307">
        <v>1140749</v>
      </c>
      <c r="AN33" s="307">
        <f>AN34+AN32</f>
        <v>1122956</v>
      </c>
      <c r="AO33" s="307">
        <v>1072417</v>
      </c>
      <c r="AP33" s="307">
        <v>962277</v>
      </c>
      <c r="AQ33" s="307">
        <v>982231</v>
      </c>
      <c r="AR33" s="307">
        <f>AR34+AR32</f>
        <v>1547936</v>
      </c>
      <c r="AS33" s="307">
        <v>1511211</v>
      </c>
      <c r="AT33" s="307">
        <f>AT34+AT32</f>
        <v>1482861</v>
      </c>
      <c r="AU33" s="307">
        <f>AU34+AU32</f>
        <v>1511976</v>
      </c>
      <c r="AV33" s="307">
        <v>1694153</v>
      </c>
      <c r="AW33" s="307">
        <f>AW34+AW32</f>
        <v>1615716</v>
      </c>
      <c r="AX33" s="307">
        <v>1657983</v>
      </c>
      <c r="AY33" s="307">
        <v>1657983</v>
      </c>
    </row>
    <row r="34" spans="2:51" s="103" customFormat="1" ht="14" x14ac:dyDescent="0.3">
      <c r="B34" s="980" t="s">
        <v>734</v>
      </c>
      <c r="D34" s="817">
        <v>5.2</v>
      </c>
      <c r="F34" s="777">
        <v>15.7</v>
      </c>
      <c r="G34" s="777">
        <v>18.3</v>
      </c>
      <c r="H34" s="777">
        <v>14.3</v>
      </c>
      <c r="I34" s="777">
        <v>2.2000000000000002</v>
      </c>
      <c r="J34" s="777">
        <v>12.7</v>
      </c>
      <c r="K34" s="777">
        <v>12.3</v>
      </c>
      <c r="L34" s="777">
        <v>4.0999999999999996</v>
      </c>
      <c r="M34" s="777">
        <v>22.2</v>
      </c>
      <c r="N34" s="602" t="s">
        <v>18</v>
      </c>
      <c r="O34" s="602">
        <v>1.7</v>
      </c>
      <c r="P34" s="602">
        <v>5.2</v>
      </c>
      <c r="Q34" s="602">
        <v>0</v>
      </c>
      <c r="R34" s="602">
        <v>0</v>
      </c>
      <c r="S34" s="602">
        <v>0</v>
      </c>
      <c r="T34" s="602">
        <v>0</v>
      </c>
      <c r="U34" s="602">
        <v>44.1</v>
      </c>
      <c r="V34" s="602">
        <v>17.600000000000001</v>
      </c>
      <c r="Z34" s="136" t="s">
        <v>37</v>
      </c>
      <c r="AA34" s="136"/>
      <c r="AB34" s="138">
        <v>0</v>
      </c>
      <c r="AC34" s="138">
        <v>0</v>
      </c>
      <c r="AD34" s="138">
        <v>19370.419982719231</v>
      </c>
      <c r="AE34" s="138">
        <v>32573.40912</v>
      </c>
      <c r="AF34" s="138">
        <v>17560</v>
      </c>
      <c r="AG34" s="138">
        <v>17560.382600000001</v>
      </c>
      <c r="AH34" s="138">
        <v>17560</v>
      </c>
      <c r="AI34" s="138">
        <v>17560.382600000001</v>
      </c>
      <c r="AJ34" s="138" t="s">
        <v>289</v>
      </c>
      <c r="AK34" s="138">
        <v>17560</v>
      </c>
      <c r="AL34" s="138">
        <v>18483</v>
      </c>
      <c r="AM34" s="138">
        <v>65340</v>
      </c>
      <c r="AN34" s="138">
        <v>44061</v>
      </c>
      <c r="AO34" s="138">
        <v>43210</v>
      </c>
      <c r="AP34" s="138">
        <v>6000</v>
      </c>
      <c r="AQ34" s="138">
        <v>6000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18267</v>
      </c>
      <c r="AY34" s="138">
        <v>1472</v>
      </c>
    </row>
    <row r="35" spans="2:51" s="103" customFormat="1" ht="14" x14ac:dyDescent="0.3">
      <c r="B35" s="102" t="s">
        <v>39</v>
      </c>
      <c r="D35" s="818" t="s">
        <v>772</v>
      </c>
      <c r="F35" s="778" t="s">
        <v>761</v>
      </c>
      <c r="G35" s="778">
        <v>7506.7</v>
      </c>
      <c r="H35" s="778" t="s">
        <v>743</v>
      </c>
      <c r="I35" s="778">
        <v>7447.8</v>
      </c>
      <c r="J35" s="778" t="s">
        <v>692</v>
      </c>
      <c r="K35" s="778" t="s">
        <v>673</v>
      </c>
      <c r="L35" s="778">
        <v>7778.4</v>
      </c>
      <c r="M35" s="778" t="s">
        <v>702</v>
      </c>
      <c r="N35" s="603">
        <v>7991.3</v>
      </c>
      <c r="O35" s="603" t="s">
        <v>617</v>
      </c>
      <c r="P35" s="603">
        <v>7493.9</v>
      </c>
      <c r="Q35" s="603">
        <f>Q33+Q21</f>
        <v>7533</v>
      </c>
      <c r="R35" s="603">
        <v>6806.3</v>
      </c>
      <c r="S35" s="603">
        <v>6645.7</v>
      </c>
      <c r="T35" s="603">
        <v>6512.1</v>
      </c>
      <c r="U35" s="603">
        <v>6119.9</v>
      </c>
      <c r="V35" s="603">
        <v>5673.2</v>
      </c>
      <c r="Z35" s="102" t="s">
        <v>39</v>
      </c>
      <c r="AA35" s="102"/>
      <c r="AB35" s="304">
        <v>5623769</v>
      </c>
      <c r="AC35" s="304">
        <v>5536860.9884875081</v>
      </c>
      <c r="AD35" s="304">
        <v>5552024.6384346019</v>
      </c>
      <c r="AE35" s="304">
        <v>5730533.5898472033</v>
      </c>
      <c r="AF35" s="304">
        <v>5743616</v>
      </c>
      <c r="AG35" s="304">
        <v>5625980.808530001</v>
      </c>
      <c r="AH35" s="304">
        <v>5362380</v>
      </c>
      <c r="AI35" s="304">
        <v>5504704</v>
      </c>
      <c r="AJ35" s="304">
        <v>5680332</v>
      </c>
      <c r="AK35" s="304">
        <v>5407137</v>
      </c>
      <c r="AL35" s="304">
        <v>6293633</v>
      </c>
      <c r="AM35" s="304">
        <v>6203745</v>
      </c>
      <c r="AN35" s="304">
        <f>AN21+AN33</f>
        <v>6102457</v>
      </c>
      <c r="AO35" s="304">
        <v>6092486</v>
      </c>
      <c r="AP35" s="304">
        <v>5970668</v>
      </c>
      <c r="AQ35" s="304">
        <v>5959402</v>
      </c>
      <c r="AR35" s="304">
        <f>AR21+AR33</f>
        <v>6490797</v>
      </c>
      <c r="AS35" s="304">
        <v>6362812</v>
      </c>
      <c r="AT35" s="304">
        <f>AT32+AT21</f>
        <v>6356433</v>
      </c>
      <c r="AU35" s="304">
        <f>AU32+AU21</f>
        <v>6400939</v>
      </c>
      <c r="AV35" s="304">
        <v>6641559</v>
      </c>
      <c r="AW35" s="304">
        <f>AW32+AW21</f>
        <v>6572300</v>
      </c>
      <c r="AX35" s="304">
        <v>6618596</v>
      </c>
      <c r="AY35" s="304">
        <f>AY21+AY32+AY34</f>
        <v>6646498</v>
      </c>
    </row>
    <row r="36" spans="2:51" x14ac:dyDescent="0.35">
      <c r="B36" s="14"/>
      <c r="D36" s="312"/>
      <c r="F36" s="779"/>
      <c r="G36" s="779"/>
      <c r="H36" s="779"/>
      <c r="I36" s="779"/>
      <c r="J36" s="779"/>
      <c r="K36" s="779"/>
      <c r="L36" s="312"/>
      <c r="M36" s="312"/>
      <c r="P36" s="312"/>
      <c r="Q36" s="312"/>
      <c r="R36" s="312"/>
      <c r="S36" s="312"/>
      <c r="T36" s="312"/>
      <c r="U36" s="312"/>
      <c r="V36" s="31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2:51" x14ac:dyDescent="0.35">
      <c r="B37" s="14"/>
      <c r="H37" s="783"/>
      <c r="I37" s="783"/>
      <c r="AA37" s="29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2:51" x14ac:dyDescent="0.35">
      <c r="B38" s="89" t="s">
        <v>20</v>
      </c>
      <c r="H38" s="783"/>
      <c r="I38" s="783"/>
      <c r="Z38" s="89" t="s">
        <v>20</v>
      </c>
      <c r="AA38" s="29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2:51" x14ac:dyDescent="0.35">
      <c r="B39" s="14"/>
      <c r="H39" s="783"/>
      <c r="I39" s="783"/>
      <c r="AA39" s="29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138"/>
      <c r="AO39" s="33"/>
      <c r="AP39" s="138"/>
      <c r="AQ39" s="138"/>
      <c r="AR39" s="138"/>
      <c r="AS39" s="33"/>
      <c r="AT39" s="33"/>
      <c r="AU39" s="33"/>
      <c r="AV39" s="138"/>
      <c r="AW39" s="138"/>
      <c r="AX39" s="138"/>
      <c r="AY39" s="138"/>
    </row>
    <row r="40" spans="2:51" ht="22.75" customHeight="1" x14ac:dyDescent="0.35">
      <c r="B40" s="541"/>
      <c r="D40" s="872" t="s">
        <v>777</v>
      </c>
      <c r="F40" s="870" t="s">
        <v>758</v>
      </c>
      <c r="G40" s="870" t="s">
        <v>754</v>
      </c>
      <c r="H40" s="870" t="s">
        <v>740</v>
      </c>
      <c r="I40" s="870" t="s">
        <v>718</v>
      </c>
      <c r="J40" s="870" t="s">
        <v>687</v>
      </c>
      <c r="K40" s="870" t="s">
        <v>667</v>
      </c>
      <c r="L40" s="870" t="s">
        <v>646</v>
      </c>
      <c r="M40" s="870" t="s">
        <v>636</v>
      </c>
      <c r="N40" s="870" t="s">
        <v>630</v>
      </c>
      <c r="O40" s="870" t="s">
        <v>615</v>
      </c>
      <c r="P40" s="870" t="s">
        <v>603</v>
      </c>
      <c r="Q40" s="870" t="s">
        <v>599</v>
      </c>
      <c r="R40" s="870" t="s">
        <v>515</v>
      </c>
      <c r="S40" s="870" t="s">
        <v>457</v>
      </c>
      <c r="T40" s="870" t="s">
        <v>413</v>
      </c>
      <c r="U40" s="870" t="s">
        <v>313</v>
      </c>
      <c r="V40" s="870" t="s">
        <v>204</v>
      </c>
      <c r="Z40" s="867" t="s">
        <v>556</v>
      </c>
      <c r="AA40" s="29"/>
      <c r="AB40" s="631" t="s">
        <v>210</v>
      </c>
      <c r="AC40" s="631" t="s">
        <v>231</v>
      </c>
      <c r="AD40" s="631" t="s">
        <v>232</v>
      </c>
      <c r="AE40" s="631" t="s">
        <v>233</v>
      </c>
      <c r="AF40" s="632" t="s">
        <v>211</v>
      </c>
      <c r="AG40" s="632" t="s">
        <v>234</v>
      </c>
      <c r="AH40" s="632" t="s">
        <v>235</v>
      </c>
      <c r="AI40" s="632" t="s">
        <v>236</v>
      </c>
      <c r="AJ40" s="632" t="s">
        <v>212</v>
      </c>
      <c r="AK40" s="632" t="s">
        <v>213</v>
      </c>
      <c r="AL40" s="632" t="s">
        <v>237</v>
      </c>
      <c r="AM40" s="632" t="s">
        <v>251</v>
      </c>
      <c r="AN40" s="632" t="s">
        <v>272</v>
      </c>
      <c r="AO40" s="632" t="s">
        <v>327</v>
      </c>
      <c r="AP40" s="632" t="s">
        <v>349</v>
      </c>
      <c r="AQ40" s="632" t="s">
        <v>374</v>
      </c>
      <c r="AR40" s="632" t="s">
        <v>386</v>
      </c>
      <c r="AS40" s="632" t="s">
        <v>414</v>
      </c>
      <c r="AT40" s="632" t="s">
        <v>430</v>
      </c>
      <c r="AU40" s="632" t="s">
        <v>447</v>
      </c>
      <c r="AV40" s="632" t="s">
        <v>457</v>
      </c>
      <c r="AW40" s="632" t="s">
        <v>490</v>
      </c>
      <c r="AX40" s="632" t="s">
        <v>492</v>
      </c>
      <c r="AY40" s="632" t="s">
        <v>505</v>
      </c>
    </row>
    <row r="41" spans="2:51" ht="15" thickBot="1" x14ac:dyDescent="0.4">
      <c r="B41" s="319"/>
      <c r="D41" s="873"/>
      <c r="F41" s="871"/>
      <c r="G41" s="871"/>
      <c r="H41" s="871"/>
      <c r="I41" s="871"/>
      <c r="J41" s="871"/>
      <c r="K41" s="871" t="s">
        <v>557</v>
      </c>
      <c r="L41" s="871" t="s">
        <v>557</v>
      </c>
      <c r="M41" s="871" t="s">
        <v>557</v>
      </c>
      <c r="N41" s="871" t="s">
        <v>557</v>
      </c>
      <c r="O41" s="871" t="s">
        <v>557</v>
      </c>
      <c r="P41" s="871" t="s">
        <v>557</v>
      </c>
      <c r="Q41" s="871" t="s">
        <v>557</v>
      </c>
      <c r="R41" s="871" t="s">
        <v>557</v>
      </c>
      <c r="S41" s="871" t="s">
        <v>557</v>
      </c>
      <c r="T41" s="871" t="s">
        <v>557</v>
      </c>
      <c r="U41" s="871" t="s">
        <v>557</v>
      </c>
      <c r="V41" s="871" t="s">
        <v>557</v>
      </c>
      <c r="Z41" s="868"/>
      <c r="AA41" s="29"/>
      <c r="AB41" s="633" t="s">
        <v>0</v>
      </c>
      <c r="AC41" s="633" t="s">
        <v>0</v>
      </c>
      <c r="AD41" s="633" t="s">
        <v>0</v>
      </c>
      <c r="AE41" s="633" t="s">
        <v>0</v>
      </c>
      <c r="AF41" s="633" t="s">
        <v>0</v>
      </c>
      <c r="AG41" s="633" t="s">
        <v>0</v>
      </c>
      <c r="AH41" s="633" t="s">
        <v>0</v>
      </c>
      <c r="AI41" s="633" t="s">
        <v>0</v>
      </c>
      <c r="AJ41" s="633" t="s">
        <v>0</v>
      </c>
      <c r="AK41" s="633" t="s">
        <v>0</v>
      </c>
      <c r="AL41" s="633" t="s">
        <v>0</v>
      </c>
      <c r="AM41" s="633" t="s">
        <v>0</v>
      </c>
      <c r="AN41" s="633" t="s">
        <v>0</v>
      </c>
      <c r="AO41" s="633" t="s">
        <v>0</v>
      </c>
      <c r="AP41" s="633" t="s">
        <v>0</v>
      </c>
      <c r="AQ41" s="633" t="s">
        <v>0</v>
      </c>
      <c r="AR41" s="633" t="s">
        <v>0</v>
      </c>
      <c r="AS41" s="633" t="s">
        <v>0</v>
      </c>
      <c r="AT41" s="633" t="s">
        <v>0</v>
      </c>
      <c r="AU41" s="633" t="s">
        <v>0</v>
      </c>
      <c r="AV41" s="633" t="s">
        <v>0</v>
      </c>
      <c r="AW41" s="633" t="s">
        <v>0</v>
      </c>
      <c r="AX41" s="633" t="s">
        <v>0</v>
      </c>
      <c r="AY41" s="633" t="s">
        <v>0</v>
      </c>
    </row>
    <row r="42" spans="2:51" x14ac:dyDescent="0.35">
      <c r="B42" s="102" t="s">
        <v>40</v>
      </c>
      <c r="H42" s="783"/>
      <c r="I42" s="783"/>
      <c r="Z42" s="102" t="s">
        <v>40</v>
      </c>
      <c r="AA42" s="29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x14ac:dyDescent="0.35">
      <c r="B43" s="102" t="s">
        <v>41</v>
      </c>
      <c r="H43" s="783"/>
      <c r="I43" s="783"/>
      <c r="Z43" s="29"/>
      <c r="AA43" s="29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51" x14ac:dyDescent="0.35">
      <c r="B44" s="981" t="s">
        <v>42</v>
      </c>
      <c r="D44" s="982">
        <v>2239.3000000000002</v>
      </c>
      <c r="F44" s="646">
        <v>2239.3000000000002</v>
      </c>
      <c r="G44" s="646" t="s">
        <v>591</v>
      </c>
      <c r="H44" s="646" t="s">
        <v>591</v>
      </c>
      <c r="I44" s="646">
        <v>2239.3000000000002</v>
      </c>
      <c r="J44" s="646" t="s">
        <v>591</v>
      </c>
      <c r="K44" s="646" t="s">
        <v>591</v>
      </c>
      <c r="L44" s="646">
        <v>2239.3000000000002</v>
      </c>
      <c r="M44" s="646" t="s">
        <v>591</v>
      </c>
      <c r="N44" s="599">
        <v>2239.3000000000002</v>
      </c>
      <c r="O44" s="599" t="s">
        <v>591</v>
      </c>
      <c r="P44" s="599">
        <v>2239.3000000000002</v>
      </c>
      <c r="Q44" s="599">
        <v>2239.3000000000002</v>
      </c>
      <c r="R44" s="599">
        <v>2239.3000000000002</v>
      </c>
      <c r="S44" s="599">
        <v>2239.3000000000002</v>
      </c>
      <c r="T44" s="599">
        <v>2239.3000000000002</v>
      </c>
      <c r="U44" s="599">
        <v>2239.3000000000002</v>
      </c>
      <c r="V44" s="599">
        <v>2239.3000000000002</v>
      </c>
      <c r="Z44" s="102" t="s">
        <v>41</v>
      </c>
      <c r="AA44" s="29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</row>
    <row r="45" spans="2:51" s="103" customFormat="1" ht="14" x14ac:dyDescent="0.3">
      <c r="B45" s="135" t="s">
        <v>43</v>
      </c>
      <c r="D45" s="740">
        <v>771.7</v>
      </c>
      <c r="F45" s="646">
        <v>771.7</v>
      </c>
      <c r="G45" s="646">
        <v>771.7</v>
      </c>
      <c r="H45" s="646">
        <v>760.8</v>
      </c>
      <c r="I45" s="646">
        <v>782.4</v>
      </c>
      <c r="J45" s="646">
        <v>782.4</v>
      </c>
      <c r="K45" s="646">
        <v>782.4</v>
      </c>
      <c r="L45" s="646">
        <v>781.4</v>
      </c>
      <c r="M45" s="646">
        <v>781.4</v>
      </c>
      <c r="N45" s="599">
        <v>781.4</v>
      </c>
      <c r="O45" s="599">
        <v>781.4</v>
      </c>
      <c r="P45" s="599">
        <v>781.4</v>
      </c>
      <c r="Q45" s="599">
        <v>628.20000000000005</v>
      </c>
      <c r="R45" s="599">
        <v>628.20000000000005</v>
      </c>
      <c r="S45" s="599">
        <v>619.29999999999995</v>
      </c>
      <c r="T45" s="599">
        <v>618.70000000000005</v>
      </c>
      <c r="U45" s="599">
        <v>619.5</v>
      </c>
      <c r="V45" s="599">
        <v>615.4</v>
      </c>
      <c r="Z45" s="135" t="s">
        <v>42</v>
      </c>
      <c r="AA45" s="135"/>
      <c r="AB45" s="300">
        <v>2889200</v>
      </c>
      <c r="AC45" s="300">
        <v>2889200</v>
      </c>
      <c r="AD45" s="300">
        <v>2889200</v>
      </c>
      <c r="AE45" s="300">
        <v>2166900.75</v>
      </c>
      <c r="AF45" s="300">
        <v>2166901</v>
      </c>
      <c r="AG45" s="300">
        <v>2239345.85</v>
      </c>
      <c r="AH45" s="300">
        <v>2239346</v>
      </c>
      <c r="AI45" s="300">
        <v>2239345.85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</row>
    <row r="46" spans="2:51" s="103" customFormat="1" ht="14" x14ac:dyDescent="0.3">
      <c r="B46" s="135" t="s">
        <v>44</v>
      </c>
      <c r="D46" s="740">
        <v>-80.3</v>
      </c>
      <c r="F46" s="646">
        <v>-75.8</v>
      </c>
      <c r="G46" s="646">
        <v>-126.4</v>
      </c>
      <c r="H46" s="646">
        <v>-114.8</v>
      </c>
      <c r="I46" s="646">
        <v>-162.9</v>
      </c>
      <c r="J46" s="646">
        <v>-160.19999999999999</v>
      </c>
      <c r="K46" s="646">
        <v>-155.9</v>
      </c>
      <c r="L46" s="646">
        <v>-144.9</v>
      </c>
      <c r="M46" s="646">
        <v>-114.8</v>
      </c>
      <c r="N46" s="599">
        <v>-77.7</v>
      </c>
      <c r="O46" s="599">
        <v>-64.599999999999994</v>
      </c>
      <c r="P46" s="599">
        <v>-47.4</v>
      </c>
      <c r="Q46" s="599">
        <v>-43.9</v>
      </c>
      <c r="R46" s="599">
        <v>-44.2</v>
      </c>
      <c r="S46" s="599">
        <v>-1.6</v>
      </c>
      <c r="T46" s="599">
        <v>5.7</v>
      </c>
      <c r="U46" s="599">
        <v>-2.8</v>
      </c>
      <c r="V46" s="599">
        <v>-48.6</v>
      </c>
      <c r="Z46" s="135" t="s">
        <v>43</v>
      </c>
      <c r="AA46" s="135"/>
      <c r="AB46" s="300">
        <v>122773</v>
      </c>
      <c r="AC46" s="300">
        <v>122773.37298000001</v>
      </c>
      <c r="AD46" s="300">
        <v>117921.72775200001</v>
      </c>
      <c r="AE46" s="300">
        <v>698432.41585999995</v>
      </c>
      <c r="AF46" s="300">
        <v>692761</v>
      </c>
      <c r="AG46" s="300">
        <v>618796.7691899999</v>
      </c>
      <c r="AH46" s="300">
        <v>625802</v>
      </c>
      <c r="AI46" s="300">
        <v>615343.38583999989</v>
      </c>
      <c r="AJ46" s="300" t="s">
        <v>275</v>
      </c>
      <c r="AK46" s="300">
        <v>615343</v>
      </c>
      <c r="AL46" s="300">
        <v>619407</v>
      </c>
      <c r="AM46" s="300">
        <v>619407</v>
      </c>
      <c r="AN46" s="300">
        <v>619407</v>
      </c>
      <c r="AO46" s="300">
        <v>619407</v>
      </c>
      <c r="AP46" s="300">
        <v>618531</v>
      </c>
      <c r="AQ46" s="300">
        <v>618531</v>
      </c>
      <c r="AR46" s="300">
        <v>618666</v>
      </c>
      <c r="AS46" s="300">
        <v>618666</v>
      </c>
      <c r="AT46" s="300">
        <v>618050</v>
      </c>
      <c r="AU46" s="300">
        <v>618050</v>
      </c>
      <c r="AV46" s="300">
        <v>619306</v>
      </c>
      <c r="AW46" s="300">
        <v>619306</v>
      </c>
      <c r="AX46" s="300">
        <v>627557</v>
      </c>
      <c r="AY46" s="300">
        <v>628174</v>
      </c>
    </row>
    <row r="47" spans="2:51" s="103" customFormat="1" ht="14" x14ac:dyDescent="0.3">
      <c r="B47" s="135" t="s">
        <v>560</v>
      </c>
      <c r="D47" s="740">
        <v>163.1</v>
      </c>
      <c r="F47" s="824">
        <v>142.5</v>
      </c>
      <c r="G47" s="824">
        <v>129.30000000000001</v>
      </c>
      <c r="H47" s="646">
        <v>113.4</v>
      </c>
      <c r="I47" s="646">
        <v>116.2</v>
      </c>
      <c r="J47" s="646">
        <v>104.8</v>
      </c>
      <c r="K47" s="646">
        <v>71.099999999999994</v>
      </c>
      <c r="L47" s="646">
        <v>71.7</v>
      </c>
      <c r="M47" s="646">
        <v>70.5</v>
      </c>
      <c r="N47" s="599">
        <v>77.5</v>
      </c>
      <c r="O47" s="599">
        <v>83.2</v>
      </c>
      <c r="P47" s="599">
        <v>76.099999999999994</v>
      </c>
      <c r="Q47" s="599">
        <v>73.2</v>
      </c>
      <c r="R47" s="599">
        <v>75.8</v>
      </c>
      <c r="S47" s="599">
        <v>59.9</v>
      </c>
      <c r="T47" s="599">
        <v>60.5</v>
      </c>
      <c r="U47" s="599">
        <v>32</v>
      </c>
      <c r="V47" s="599">
        <v>0</v>
      </c>
      <c r="Z47" s="135" t="s">
        <v>44</v>
      </c>
      <c r="AA47" s="135"/>
      <c r="AB47" s="138">
        <v>-29325</v>
      </c>
      <c r="AC47" s="138">
        <v>-29325.983122199988</v>
      </c>
      <c r="AD47" s="138">
        <v>-29979.679370130252</v>
      </c>
      <c r="AE47" s="138">
        <v>-29671.078429399993</v>
      </c>
      <c r="AF47" s="138">
        <v>-16392</v>
      </c>
      <c r="AG47" s="138">
        <v>-16314.837890000001</v>
      </c>
      <c r="AH47" s="138">
        <v>-16971</v>
      </c>
      <c r="AI47" s="138">
        <v>-17451</v>
      </c>
      <c r="AJ47" s="138">
        <v>-48617</v>
      </c>
      <c r="AK47" s="138" t="s">
        <v>329</v>
      </c>
      <c r="AL47" s="138">
        <v>1292</v>
      </c>
      <c r="AM47" s="138">
        <v>273</v>
      </c>
      <c r="AN47" s="138">
        <v>-2779</v>
      </c>
      <c r="AO47" s="138">
        <v>-2288</v>
      </c>
      <c r="AP47" s="138">
        <v>-5708</v>
      </c>
      <c r="AQ47" s="138">
        <v>897</v>
      </c>
      <c r="AR47" s="138">
        <v>11447</v>
      </c>
      <c r="AS47" s="138">
        <v>27164</v>
      </c>
      <c r="AT47" s="138">
        <v>7537</v>
      </c>
      <c r="AU47" s="466">
        <v>-210</v>
      </c>
      <c r="AV47" s="138">
        <v>4872</v>
      </c>
      <c r="AW47" s="138">
        <v>-14451</v>
      </c>
      <c r="AX47" s="138">
        <v>-39630</v>
      </c>
      <c r="AY47" s="300">
        <v>-26315</v>
      </c>
    </row>
    <row r="48" spans="2:51" s="103" customFormat="1" ht="14" x14ac:dyDescent="0.3">
      <c r="B48" s="135" t="s">
        <v>778</v>
      </c>
      <c r="D48" s="740">
        <v>-84.7</v>
      </c>
      <c r="F48" s="646">
        <v>-37.1</v>
      </c>
      <c r="G48" s="646">
        <v>34.700000000000003</v>
      </c>
      <c r="H48" s="646">
        <v>69.099999999999994</v>
      </c>
      <c r="I48" s="646">
        <v>106.2</v>
      </c>
      <c r="J48" s="646">
        <v>177.5</v>
      </c>
      <c r="K48" s="646">
        <v>225.5</v>
      </c>
      <c r="L48" s="646">
        <v>210.9</v>
      </c>
      <c r="M48" s="646">
        <v>288.39999999999998</v>
      </c>
      <c r="N48" s="599">
        <v>402.8</v>
      </c>
      <c r="O48" s="599">
        <v>465.5</v>
      </c>
      <c r="P48" s="599">
        <v>414.7</v>
      </c>
      <c r="Q48" s="599">
        <v>640.29999999999995</v>
      </c>
      <c r="R48" s="599">
        <v>584.4</v>
      </c>
      <c r="S48" s="599">
        <v>400.3</v>
      </c>
      <c r="T48" s="599">
        <v>319.2</v>
      </c>
      <c r="U48" s="599">
        <v>463.4</v>
      </c>
      <c r="V48" s="599">
        <v>515.4</v>
      </c>
      <c r="Z48" s="135" t="s">
        <v>128</v>
      </c>
      <c r="AA48" s="135"/>
      <c r="AB48" s="138">
        <v>159946</v>
      </c>
      <c r="AC48" s="138">
        <v>163680.33339247841</v>
      </c>
      <c r="AD48" s="138">
        <v>241206.78806826309</v>
      </c>
      <c r="AE48" s="138">
        <v>527189.91306702502</v>
      </c>
      <c r="AF48" s="138">
        <v>603247</v>
      </c>
      <c r="AG48" s="138">
        <v>660113.75609000004</v>
      </c>
      <c r="AH48" s="138">
        <v>584961</v>
      </c>
      <c r="AI48" s="138">
        <v>694471.88071806077</v>
      </c>
      <c r="AJ48" s="138">
        <v>525721</v>
      </c>
      <c r="AK48" s="138">
        <v>571281</v>
      </c>
      <c r="AL48" s="138">
        <v>593015</v>
      </c>
      <c r="AM48" s="138">
        <v>657430</v>
      </c>
      <c r="AN48" s="138">
        <v>446471</v>
      </c>
      <c r="AO48" s="138">
        <v>380093</v>
      </c>
      <c r="AP48" s="138">
        <v>272679</v>
      </c>
      <c r="AQ48" s="138">
        <v>267019</v>
      </c>
      <c r="AR48" s="138">
        <v>330325</v>
      </c>
      <c r="AS48" s="138">
        <v>27213</v>
      </c>
      <c r="AT48" s="138">
        <v>50039</v>
      </c>
      <c r="AU48" s="138">
        <v>68784</v>
      </c>
      <c r="AV48" s="138">
        <v>411358</v>
      </c>
      <c r="AW48" s="138">
        <v>71463</v>
      </c>
      <c r="AX48" s="138">
        <v>79966</v>
      </c>
      <c r="AY48" s="300">
        <v>72776</v>
      </c>
    </row>
    <row r="49" spans="2:51" s="103" customFormat="1" ht="25" x14ac:dyDescent="0.3">
      <c r="B49" s="135" t="s">
        <v>561</v>
      </c>
      <c r="D49" s="740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599"/>
      <c r="R49" s="599">
        <v>0</v>
      </c>
      <c r="S49" s="599">
        <v>0</v>
      </c>
      <c r="T49" s="599">
        <v>0</v>
      </c>
      <c r="U49" s="599">
        <v>0</v>
      </c>
      <c r="V49" s="599">
        <v>55.2</v>
      </c>
      <c r="Z49" s="233" t="s">
        <v>180</v>
      </c>
      <c r="AA49" s="139"/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13504</v>
      </c>
      <c r="AM49" s="138">
        <v>23689</v>
      </c>
      <c r="AN49" s="138">
        <v>31500</v>
      </c>
      <c r="AO49" s="138">
        <v>32081</v>
      </c>
      <c r="AP49" s="138">
        <v>59151</v>
      </c>
      <c r="AQ49" s="138">
        <v>41645</v>
      </c>
      <c r="AR49" s="138">
        <v>60494</v>
      </c>
      <c r="AS49" s="138">
        <v>312006</v>
      </c>
      <c r="AT49" s="138">
        <v>350303</v>
      </c>
      <c r="AU49" s="138">
        <v>382682</v>
      </c>
      <c r="AV49" s="138">
        <v>59896</v>
      </c>
      <c r="AW49" s="138">
        <v>456106</v>
      </c>
      <c r="AX49" s="138">
        <v>501800</v>
      </c>
      <c r="AY49" s="300">
        <v>605875</v>
      </c>
    </row>
    <row r="50" spans="2:51" s="103" customFormat="1" ht="14" x14ac:dyDescent="0.3">
      <c r="D50" s="741"/>
      <c r="F50" s="753"/>
      <c r="G50" s="753"/>
      <c r="H50" s="753"/>
      <c r="I50" s="753"/>
      <c r="J50" s="753"/>
      <c r="K50" s="753"/>
      <c r="L50" s="753"/>
      <c r="M50" s="753"/>
      <c r="N50" s="107"/>
      <c r="O50" s="107"/>
      <c r="P50" s="107"/>
      <c r="Q50" s="107"/>
      <c r="R50" s="107"/>
      <c r="S50" s="107"/>
      <c r="T50" s="107"/>
      <c r="U50" s="107"/>
      <c r="V50" s="107"/>
      <c r="Z50" s="136" t="s">
        <v>45</v>
      </c>
      <c r="AA50" s="136"/>
      <c r="AB50" s="138">
        <v>3142594</v>
      </c>
      <c r="AC50" s="138">
        <v>3146327.7232502787</v>
      </c>
      <c r="AD50" s="138">
        <v>3218348.8364501325</v>
      </c>
      <c r="AE50" s="138">
        <v>3362852.0004976252</v>
      </c>
      <c r="AF50" s="138">
        <v>3446517</v>
      </c>
      <c r="AG50" s="138">
        <v>3501941.5373900002</v>
      </c>
      <c r="AH50" s="138">
        <v>3433138</v>
      </c>
      <c r="AI50" s="138">
        <v>3531710</v>
      </c>
      <c r="AJ50" s="138">
        <v>3331793</v>
      </c>
      <c r="AK50" s="138">
        <v>3379418</v>
      </c>
      <c r="AL50" s="138">
        <f t="shared" ref="AL50:AR50" si="0">SUM(AL45:AL49)</f>
        <v>3466564</v>
      </c>
      <c r="AM50" s="138">
        <f t="shared" si="0"/>
        <v>3540145</v>
      </c>
      <c r="AN50" s="138">
        <f t="shared" si="0"/>
        <v>3333945</v>
      </c>
      <c r="AO50" s="138">
        <f t="shared" si="0"/>
        <v>3268639</v>
      </c>
      <c r="AP50" s="138">
        <f t="shared" si="0"/>
        <v>3183999</v>
      </c>
      <c r="AQ50" s="138">
        <f t="shared" si="0"/>
        <v>3167438</v>
      </c>
      <c r="AR50" s="138">
        <f t="shared" si="0"/>
        <v>3260278</v>
      </c>
      <c r="AS50" s="138">
        <v>3224395</v>
      </c>
      <c r="AT50" s="138">
        <v>3265275</v>
      </c>
      <c r="AU50" s="138">
        <v>3308652</v>
      </c>
      <c r="AV50" s="138">
        <v>3334778</v>
      </c>
      <c r="AW50" s="138">
        <v>3371770</v>
      </c>
      <c r="AX50" s="138">
        <v>3409039</v>
      </c>
      <c r="AY50" s="300">
        <v>3519856</v>
      </c>
    </row>
    <row r="51" spans="2:51" s="103" customFormat="1" ht="14" x14ac:dyDescent="0.3">
      <c r="D51" s="741"/>
      <c r="F51" s="753"/>
      <c r="G51" s="753"/>
      <c r="H51" s="753"/>
      <c r="I51" s="753"/>
      <c r="J51" s="753"/>
      <c r="K51" s="753"/>
      <c r="L51" s="753"/>
      <c r="M51" s="753"/>
      <c r="N51" s="107"/>
      <c r="O51" s="107"/>
      <c r="P51" s="107"/>
      <c r="Q51" s="107"/>
      <c r="R51" s="107"/>
      <c r="S51" s="107"/>
      <c r="T51" s="107"/>
      <c r="U51" s="107"/>
      <c r="V51" s="107"/>
      <c r="Z51" s="136" t="s">
        <v>46</v>
      </c>
      <c r="AA51" s="136"/>
      <c r="AB51" s="232">
        <v>72078</v>
      </c>
      <c r="AC51" s="232">
        <v>69787.446868348008</v>
      </c>
      <c r="AD51" s="232">
        <v>71912.37344600496</v>
      </c>
      <c r="AE51" s="232">
        <v>70508.562636500705</v>
      </c>
      <c r="AF51" s="232">
        <v>62377</v>
      </c>
      <c r="AG51" s="232">
        <v>63105.163140000004</v>
      </c>
      <c r="AH51" s="232">
        <v>63326</v>
      </c>
      <c r="AI51" s="232">
        <v>63129.638469999998</v>
      </c>
      <c r="AJ51" s="232">
        <v>63500</v>
      </c>
      <c r="AK51" s="232"/>
      <c r="AL51" s="232">
        <v>0</v>
      </c>
      <c r="AM51" s="232">
        <v>0</v>
      </c>
      <c r="AN51" s="232">
        <v>0</v>
      </c>
      <c r="AO51" s="232" t="s">
        <v>18</v>
      </c>
      <c r="AP51" s="232" t="s">
        <v>18</v>
      </c>
      <c r="AQ51" s="232" t="s">
        <v>18</v>
      </c>
      <c r="AR51" s="232">
        <v>0</v>
      </c>
      <c r="AS51" s="232">
        <v>0</v>
      </c>
      <c r="AT51" s="232">
        <v>0</v>
      </c>
      <c r="AU51" s="232">
        <v>0</v>
      </c>
      <c r="AV51" s="232"/>
      <c r="AW51" s="232"/>
      <c r="AX51" s="232"/>
      <c r="AY51" s="232"/>
    </row>
    <row r="52" spans="2:51" s="103" customFormat="1" thickBot="1" x14ac:dyDescent="0.35">
      <c r="B52" s="102" t="s">
        <v>47</v>
      </c>
      <c r="D52" s="743">
        <v>3009.1</v>
      </c>
      <c r="F52" s="780" t="s">
        <v>762</v>
      </c>
      <c r="G52" s="780">
        <v>3048.6</v>
      </c>
      <c r="H52" s="780" t="s">
        <v>744</v>
      </c>
      <c r="I52" s="780">
        <v>3081.2</v>
      </c>
      <c r="J52" s="780" t="s">
        <v>693</v>
      </c>
      <c r="K52" s="780" t="s">
        <v>674</v>
      </c>
      <c r="L52" s="780">
        <v>3158.4</v>
      </c>
      <c r="M52" s="780" t="s">
        <v>703</v>
      </c>
      <c r="N52" s="604">
        <v>3423.3</v>
      </c>
      <c r="O52" s="604" t="s">
        <v>618</v>
      </c>
      <c r="P52" s="604">
        <v>3464.1</v>
      </c>
      <c r="Q52" s="604">
        <f>SUM(Q44:Q51)</f>
        <v>3537.0999999999995</v>
      </c>
      <c r="R52" s="604">
        <v>3483.5</v>
      </c>
      <c r="S52" s="604">
        <v>3317.2</v>
      </c>
      <c r="T52" s="604">
        <v>3243.4</v>
      </c>
      <c r="U52" s="604">
        <v>3351.4</v>
      </c>
      <c r="V52" s="604">
        <v>3376.7</v>
      </c>
      <c r="Z52" s="102" t="s">
        <v>47</v>
      </c>
      <c r="AA52" s="102"/>
      <c r="AB52" s="308">
        <v>3214672</v>
      </c>
      <c r="AC52" s="308">
        <v>3216115.1701186267</v>
      </c>
      <c r="AD52" s="308">
        <v>3290261.2098961375</v>
      </c>
      <c r="AE52" s="308">
        <v>3433360.5631341259</v>
      </c>
      <c r="AF52" s="308">
        <v>3508894</v>
      </c>
      <c r="AG52" s="308">
        <v>3565046.70053</v>
      </c>
      <c r="AH52" s="308">
        <v>3496464</v>
      </c>
      <c r="AI52" s="308">
        <v>3594840.3919998049</v>
      </c>
      <c r="AJ52" s="308">
        <v>3395293</v>
      </c>
      <c r="AK52" s="308">
        <v>3379418</v>
      </c>
      <c r="AL52" s="308">
        <v>3466564</v>
      </c>
      <c r="AM52" s="308">
        <v>3540145</v>
      </c>
      <c r="AN52" s="308">
        <f>AN51+AN50</f>
        <v>3333945</v>
      </c>
      <c r="AO52" s="308">
        <v>3268639</v>
      </c>
      <c r="AP52" s="308">
        <v>3183999</v>
      </c>
      <c r="AQ52" s="308">
        <v>3167438</v>
      </c>
      <c r="AR52" s="308">
        <f>AR51+AR50</f>
        <v>3260278</v>
      </c>
      <c r="AS52" s="308">
        <v>3224395</v>
      </c>
      <c r="AT52" s="308">
        <f>AT50+AT51</f>
        <v>3265275</v>
      </c>
      <c r="AU52" s="308">
        <f>AU50+AU51</f>
        <v>3308652</v>
      </c>
      <c r="AV52" s="308">
        <v>3334778</v>
      </c>
      <c r="AW52" s="308">
        <f>AW51+AW50</f>
        <v>3371770</v>
      </c>
      <c r="AX52" s="308">
        <f>AX51+AX50</f>
        <v>3409039</v>
      </c>
      <c r="AY52" s="308">
        <f>AY51+AY50</f>
        <v>3519856</v>
      </c>
    </row>
    <row r="53" spans="2:51" x14ac:dyDescent="0.35">
      <c r="B53" s="12"/>
      <c r="D53" s="741"/>
      <c r="F53" s="753"/>
      <c r="G53" s="753"/>
      <c r="H53" s="753"/>
      <c r="I53" s="753"/>
      <c r="J53" s="753"/>
      <c r="K53" s="753"/>
      <c r="L53" s="753"/>
      <c r="M53" s="753"/>
      <c r="N53" s="107"/>
      <c r="O53" s="107"/>
      <c r="P53" s="107"/>
      <c r="Q53" s="107"/>
      <c r="R53" s="107"/>
      <c r="S53" s="107"/>
      <c r="T53" s="107"/>
      <c r="U53" s="107"/>
      <c r="V53" s="107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</row>
    <row r="54" spans="2:51" s="103" customFormat="1" ht="14" x14ac:dyDescent="0.3">
      <c r="B54" s="102" t="s">
        <v>48</v>
      </c>
      <c r="D54" s="741"/>
      <c r="F54" s="753"/>
      <c r="G54" s="753"/>
      <c r="H54" s="753"/>
      <c r="I54" s="753"/>
      <c r="J54" s="753"/>
      <c r="K54" s="753"/>
      <c r="L54" s="753"/>
      <c r="M54" s="753"/>
      <c r="N54" s="107"/>
      <c r="O54" s="107"/>
      <c r="P54" s="107"/>
      <c r="Q54" s="107"/>
      <c r="R54" s="107"/>
      <c r="S54" s="107"/>
      <c r="T54" s="107"/>
      <c r="U54" s="107"/>
      <c r="V54" s="107"/>
      <c r="Z54" s="102" t="s">
        <v>48</v>
      </c>
      <c r="AA54" s="102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</row>
    <row r="55" spans="2:51" s="103" customFormat="1" ht="14" x14ac:dyDescent="0.3">
      <c r="B55" s="135" t="s">
        <v>549</v>
      </c>
      <c r="D55" s="740">
        <v>1997.6</v>
      </c>
      <c r="F55" s="646" t="s">
        <v>763</v>
      </c>
      <c r="G55" s="646">
        <v>2087.1999999999998</v>
      </c>
      <c r="H55" s="646" t="s">
        <v>745</v>
      </c>
      <c r="I55" s="646">
        <v>2046.7</v>
      </c>
      <c r="J55" s="646" t="s">
        <v>694</v>
      </c>
      <c r="K55" s="646" t="s">
        <v>675</v>
      </c>
      <c r="L55" s="646">
        <v>2306.6999999999998</v>
      </c>
      <c r="M55" s="646" t="s">
        <v>704</v>
      </c>
      <c r="N55" s="599">
        <v>2201.4</v>
      </c>
      <c r="O55" s="599" t="s">
        <v>619</v>
      </c>
      <c r="P55" s="599">
        <v>1709.4</v>
      </c>
      <c r="Q55" s="599">
        <v>1791.5</v>
      </c>
      <c r="R55" s="599">
        <v>1156.5</v>
      </c>
      <c r="S55" s="599">
        <v>1403.7</v>
      </c>
      <c r="T55" s="599">
        <v>1414.5</v>
      </c>
      <c r="U55" s="599">
        <v>809.3</v>
      </c>
      <c r="V55" s="599">
        <v>398.9</v>
      </c>
      <c r="Z55" s="135" t="s">
        <v>49</v>
      </c>
      <c r="AA55" s="135"/>
      <c r="AB55" s="300">
        <v>193110</v>
      </c>
      <c r="AC55" s="300">
        <v>177950.47534999999</v>
      </c>
      <c r="AD55" s="300">
        <v>162321.37731000004</v>
      </c>
      <c r="AE55" s="300">
        <v>138409.99911999999</v>
      </c>
      <c r="AF55" s="300">
        <v>121558</v>
      </c>
      <c r="AG55" s="300">
        <v>105501.90648999999</v>
      </c>
      <c r="AH55" s="300">
        <v>89512</v>
      </c>
      <c r="AI55" s="300">
        <v>176648.90106</v>
      </c>
      <c r="AJ55" s="300" t="s">
        <v>291</v>
      </c>
      <c r="AK55" s="300">
        <v>270203</v>
      </c>
      <c r="AL55" s="300">
        <v>581960</v>
      </c>
      <c r="AM55" s="300">
        <v>463166</v>
      </c>
      <c r="AN55" s="300">
        <v>460577</v>
      </c>
      <c r="AO55" s="300">
        <v>585632</v>
      </c>
      <c r="AP55" s="300">
        <v>663096</v>
      </c>
      <c r="AQ55" s="300">
        <v>769780</v>
      </c>
      <c r="AR55" s="300">
        <v>1273605</v>
      </c>
      <c r="AS55" s="300">
        <v>1206019</v>
      </c>
      <c r="AT55" s="300">
        <v>1154754</v>
      </c>
      <c r="AU55" s="300">
        <v>1105075</v>
      </c>
      <c r="AV55" s="300">
        <v>1312629</v>
      </c>
      <c r="AW55" s="300">
        <v>1262869</v>
      </c>
      <c r="AX55" s="300">
        <v>1218898</v>
      </c>
      <c r="AY55" s="300">
        <v>1146327</v>
      </c>
    </row>
    <row r="56" spans="2:51" s="103" customFormat="1" ht="18.75" customHeight="1" x14ac:dyDescent="0.3">
      <c r="B56" s="135" t="s">
        <v>562</v>
      </c>
      <c r="D56" s="740">
        <v>4.2</v>
      </c>
      <c r="F56" s="646">
        <v>2.2999999999999998</v>
      </c>
      <c r="G56" s="646">
        <v>2</v>
      </c>
      <c r="H56" s="646">
        <v>1.6</v>
      </c>
      <c r="I56" s="646">
        <v>1.6</v>
      </c>
      <c r="J56" s="646">
        <v>1.5</v>
      </c>
      <c r="K56" s="646">
        <v>3.5</v>
      </c>
      <c r="L56" s="646">
        <v>3.1</v>
      </c>
      <c r="M56" s="646">
        <v>3</v>
      </c>
      <c r="N56" s="599">
        <v>2.7</v>
      </c>
      <c r="O56" s="599">
        <v>1.1000000000000001</v>
      </c>
      <c r="P56" s="599">
        <v>1.7</v>
      </c>
      <c r="Q56" s="599">
        <v>0.5</v>
      </c>
      <c r="R56" s="599">
        <v>0.5</v>
      </c>
      <c r="S56" s="599">
        <v>1.3</v>
      </c>
      <c r="T56" s="599">
        <v>1.3</v>
      </c>
      <c r="U56" s="599">
        <v>3.1</v>
      </c>
      <c r="V56" s="599" t="s">
        <v>18</v>
      </c>
      <c r="Z56" s="135" t="s">
        <v>50</v>
      </c>
      <c r="AA56" s="135"/>
      <c r="AB56" s="300">
        <v>418883</v>
      </c>
      <c r="AC56" s="300">
        <v>392809.27960000001</v>
      </c>
      <c r="AD56" s="300">
        <v>376162.78023656498</v>
      </c>
      <c r="AE56" s="300">
        <v>343890.33534000005</v>
      </c>
      <c r="AF56" s="300">
        <v>313136</v>
      </c>
      <c r="AG56" s="300">
        <v>273945.96850000002</v>
      </c>
      <c r="AH56" s="300">
        <v>236827</v>
      </c>
      <c r="AI56" s="300">
        <v>215147.20472000004</v>
      </c>
      <c r="AJ56" s="300" t="s">
        <v>292</v>
      </c>
      <c r="AK56" s="300">
        <v>174613</v>
      </c>
      <c r="AL56" s="300">
        <v>222726</v>
      </c>
      <c r="AM56" s="300">
        <v>212530</v>
      </c>
      <c r="AN56" s="300">
        <v>193500</v>
      </c>
      <c r="AO56" s="300">
        <v>182761</v>
      </c>
      <c r="AP56" s="300">
        <v>163380</v>
      </c>
      <c r="AQ56" s="300">
        <v>149277</v>
      </c>
      <c r="AR56" s="300">
        <v>140923</v>
      </c>
      <c r="AS56" s="300">
        <v>123518</v>
      </c>
      <c r="AT56" s="300">
        <v>110104</v>
      </c>
      <c r="AU56" s="300">
        <v>101023</v>
      </c>
      <c r="AV56" s="300">
        <v>91055</v>
      </c>
      <c r="AW56" s="300">
        <v>84913</v>
      </c>
      <c r="AX56" s="300">
        <v>81727</v>
      </c>
      <c r="AY56" s="300">
        <v>76831</v>
      </c>
    </row>
    <row r="57" spans="2:51" s="103" customFormat="1" ht="20.25" customHeight="1" x14ac:dyDescent="0.3">
      <c r="B57" s="135" t="s">
        <v>550</v>
      </c>
      <c r="D57" s="740">
        <v>95.5</v>
      </c>
      <c r="F57" s="646">
        <v>111.8</v>
      </c>
      <c r="G57" s="646">
        <v>127.9</v>
      </c>
      <c r="H57" s="646">
        <v>143.9</v>
      </c>
      <c r="I57" s="646">
        <v>155.6</v>
      </c>
      <c r="J57" s="646">
        <v>145.5</v>
      </c>
      <c r="K57" s="646">
        <v>159.69999999999999</v>
      </c>
      <c r="L57" s="646">
        <v>169.6</v>
      </c>
      <c r="M57" s="646">
        <v>153.4</v>
      </c>
      <c r="N57" s="599">
        <v>157</v>
      </c>
      <c r="O57" s="599">
        <v>168.7</v>
      </c>
      <c r="P57" s="599">
        <v>180.3</v>
      </c>
      <c r="Q57" s="599">
        <v>127.9</v>
      </c>
      <c r="R57" s="599">
        <v>109.8</v>
      </c>
      <c r="S57" s="599" t="s">
        <v>18</v>
      </c>
      <c r="T57" s="599">
        <v>0.6</v>
      </c>
      <c r="U57" s="599">
        <v>22.4</v>
      </c>
      <c r="V57" s="599">
        <v>68</v>
      </c>
      <c r="Z57" s="140" t="s">
        <v>51</v>
      </c>
      <c r="AA57" s="140"/>
      <c r="AB57" s="300">
        <v>151779</v>
      </c>
      <c r="AC57" s="300">
        <v>146837.62937000001</v>
      </c>
      <c r="AD57" s="300">
        <v>135521.98691999997</v>
      </c>
      <c r="AE57" s="300">
        <v>124718.37662000002</v>
      </c>
      <c r="AF57" s="300">
        <v>113688</v>
      </c>
      <c r="AG57" s="300">
        <v>102585.84970000001</v>
      </c>
      <c r="AH57" s="300">
        <v>91252</v>
      </c>
      <c r="AI57" s="300">
        <v>79872.933540000013</v>
      </c>
      <c r="AJ57" s="300" t="s">
        <v>293</v>
      </c>
      <c r="AK57" s="300">
        <v>56306</v>
      </c>
      <c r="AL57" s="300">
        <v>48071</v>
      </c>
      <c r="AM57" s="300">
        <v>36367</v>
      </c>
      <c r="AN57" s="300">
        <v>25953</v>
      </c>
      <c r="AO57" s="300">
        <v>17018</v>
      </c>
      <c r="AP57" s="300">
        <v>8209</v>
      </c>
      <c r="AQ57" s="300">
        <v>4039</v>
      </c>
      <c r="AR57" s="300">
        <v>1845</v>
      </c>
      <c r="AS57" s="300">
        <v>1160</v>
      </c>
      <c r="AT57" s="300">
        <v>1152</v>
      </c>
      <c r="AU57" s="300">
        <v>1199</v>
      </c>
      <c r="AV57" s="300">
        <v>1578</v>
      </c>
      <c r="AW57" s="300">
        <v>1645</v>
      </c>
      <c r="AX57" s="300">
        <v>2170</v>
      </c>
      <c r="AY57" s="300">
        <v>5783</v>
      </c>
    </row>
    <row r="58" spans="2:51" s="103" customFormat="1" ht="14" x14ac:dyDescent="0.3">
      <c r="B58" s="135" t="s">
        <v>551</v>
      </c>
      <c r="D58" s="740">
        <v>527.29999999999995</v>
      </c>
      <c r="F58" s="646">
        <v>529.1</v>
      </c>
      <c r="G58" s="646">
        <v>609.29999999999995</v>
      </c>
      <c r="H58" s="646">
        <v>624.6</v>
      </c>
      <c r="I58" s="646">
        <v>682.6</v>
      </c>
      <c r="J58" s="646">
        <v>684.3</v>
      </c>
      <c r="K58" s="646">
        <v>693.6</v>
      </c>
      <c r="L58" s="646">
        <v>712.1</v>
      </c>
      <c r="M58" s="646">
        <v>657.4</v>
      </c>
      <c r="N58" s="599">
        <v>657.1</v>
      </c>
      <c r="O58" s="599">
        <v>608.1</v>
      </c>
      <c r="P58" s="599">
        <v>623.70000000000005</v>
      </c>
      <c r="Q58" s="599">
        <v>587.20000000000005</v>
      </c>
      <c r="R58" s="599">
        <v>591.5</v>
      </c>
      <c r="S58" s="599">
        <v>575.70000000000005</v>
      </c>
      <c r="T58" s="599">
        <v>542.1</v>
      </c>
      <c r="U58" s="599">
        <v>603.6</v>
      </c>
      <c r="V58" s="599">
        <v>687.8</v>
      </c>
      <c r="Z58" s="135" t="s">
        <v>52</v>
      </c>
      <c r="AA58" s="135"/>
      <c r="AB58" s="300">
        <v>616274</v>
      </c>
      <c r="AC58" s="300">
        <v>616214.65526000015</v>
      </c>
      <c r="AD58" s="300">
        <v>616274.09307000006</v>
      </c>
      <c r="AE58" s="300">
        <v>616274.09323000011</v>
      </c>
      <c r="AF58" s="300">
        <v>592923</v>
      </c>
      <c r="AG58" s="300">
        <v>592923.49248000002</v>
      </c>
      <c r="AH58" s="300">
        <v>592923</v>
      </c>
      <c r="AI58" s="300">
        <v>566885.69657000003</v>
      </c>
      <c r="AJ58" s="300">
        <v>687775</v>
      </c>
      <c r="AK58" s="300">
        <v>649647</v>
      </c>
      <c r="AL58" s="300">
        <v>543641</v>
      </c>
      <c r="AM58" s="300">
        <v>529084</v>
      </c>
      <c r="AN58" s="300">
        <v>603621</v>
      </c>
      <c r="AO58" s="300">
        <v>607156</v>
      </c>
      <c r="AP58" s="300">
        <v>602623</v>
      </c>
      <c r="AQ58" s="300">
        <v>593495</v>
      </c>
      <c r="AR58" s="300">
        <v>525571</v>
      </c>
      <c r="AS58" s="300">
        <v>524447</v>
      </c>
      <c r="AT58" s="300">
        <v>562863</v>
      </c>
      <c r="AU58" s="300">
        <v>548698</v>
      </c>
      <c r="AV58" s="300">
        <v>558547</v>
      </c>
      <c r="AW58" s="300">
        <v>560788</v>
      </c>
      <c r="AX58" s="300">
        <v>572574</v>
      </c>
      <c r="AY58" s="300">
        <v>557361</v>
      </c>
    </row>
    <row r="59" spans="2:51" s="103" customFormat="1" ht="14" x14ac:dyDescent="0.3">
      <c r="B59" s="135" t="s">
        <v>552</v>
      </c>
      <c r="D59" s="740">
        <v>7.4</v>
      </c>
      <c r="F59" s="646">
        <v>7</v>
      </c>
      <c r="G59" s="646">
        <v>6.7</v>
      </c>
      <c r="H59" s="646">
        <v>5.9</v>
      </c>
      <c r="I59" s="646">
        <v>5.8</v>
      </c>
      <c r="J59" s="646">
        <v>5.7</v>
      </c>
      <c r="K59" s="646">
        <v>5.4</v>
      </c>
      <c r="L59" s="646">
        <v>5.4</v>
      </c>
      <c r="M59" s="646">
        <v>4.2</v>
      </c>
      <c r="N59" s="599">
        <v>5.4</v>
      </c>
      <c r="O59" s="599">
        <v>4.5</v>
      </c>
      <c r="P59" s="599">
        <v>19.2</v>
      </c>
      <c r="Q59" s="599">
        <v>19.2</v>
      </c>
      <c r="R59" s="599">
        <v>20.5</v>
      </c>
      <c r="S59" s="599">
        <v>22.5</v>
      </c>
      <c r="T59" s="599">
        <v>26.4</v>
      </c>
      <c r="U59" s="599">
        <v>29.4</v>
      </c>
      <c r="V59" s="599">
        <v>8.4</v>
      </c>
      <c r="Z59" s="135" t="s">
        <v>53</v>
      </c>
      <c r="AA59" s="135"/>
      <c r="AB59" s="300">
        <v>85</v>
      </c>
      <c r="AC59" s="300">
        <v>85</v>
      </c>
      <c r="AD59" s="300">
        <v>85</v>
      </c>
      <c r="AE59" s="300">
        <v>85</v>
      </c>
      <c r="AF59" s="300">
        <v>22854</v>
      </c>
      <c r="AG59" s="300">
        <v>8491.8284299999996</v>
      </c>
      <c r="AH59" s="300">
        <v>9307</v>
      </c>
      <c r="AI59" s="300">
        <v>8415.8284299999996</v>
      </c>
      <c r="AJ59" s="300" t="s">
        <v>294</v>
      </c>
      <c r="AK59" s="300">
        <v>8416</v>
      </c>
      <c r="AL59" s="300">
        <v>23220</v>
      </c>
      <c r="AM59" s="300">
        <v>24197</v>
      </c>
      <c r="AN59" s="300">
        <v>28886</v>
      </c>
      <c r="AO59" s="300">
        <v>28443</v>
      </c>
      <c r="AP59" s="300">
        <v>28502</v>
      </c>
      <c r="AQ59" s="300">
        <v>28067</v>
      </c>
      <c r="AR59" s="300">
        <v>26420</v>
      </c>
      <c r="AS59" s="300">
        <v>25974</v>
      </c>
      <c r="AT59" s="300">
        <v>24079</v>
      </c>
      <c r="AU59" s="300">
        <v>24375</v>
      </c>
      <c r="AV59" s="300">
        <v>22446</v>
      </c>
      <c r="AW59" s="300">
        <v>22235</v>
      </c>
      <c r="AX59" s="300">
        <v>22954</v>
      </c>
      <c r="AY59" s="300">
        <v>22188</v>
      </c>
    </row>
    <row r="60" spans="2:51" s="103" customFormat="1" ht="14" x14ac:dyDescent="0.3">
      <c r="B60" s="135" t="s">
        <v>563</v>
      </c>
      <c r="D60" s="742">
        <v>93.8</v>
      </c>
      <c r="F60" s="777">
        <v>93.3</v>
      </c>
      <c r="G60" s="777">
        <v>91.6</v>
      </c>
      <c r="H60" s="777">
        <v>89.4</v>
      </c>
      <c r="I60" s="777">
        <v>90</v>
      </c>
      <c r="J60" s="777">
        <v>90.7</v>
      </c>
      <c r="K60" s="777">
        <v>85.5</v>
      </c>
      <c r="L60" s="777">
        <v>87.1</v>
      </c>
      <c r="M60" s="777">
        <v>87.2</v>
      </c>
      <c r="N60" s="602">
        <v>92.3</v>
      </c>
      <c r="O60" s="602">
        <v>89.9</v>
      </c>
      <c r="P60" s="602">
        <v>89.6</v>
      </c>
      <c r="Q60" s="602">
        <v>88.3</v>
      </c>
      <c r="R60" s="602">
        <v>88.5</v>
      </c>
      <c r="S60" s="602">
        <v>107.4</v>
      </c>
      <c r="T60" s="602">
        <v>106.7</v>
      </c>
      <c r="U60" s="602">
        <v>118.3</v>
      </c>
      <c r="V60" s="602">
        <v>2.2999999999999998</v>
      </c>
      <c r="Z60" s="136" t="s">
        <v>183</v>
      </c>
      <c r="AA60" s="135"/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 t="s">
        <v>18</v>
      </c>
      <c r="AK60" s="138">
        <v>0</v>
      </c>
      <c r="AL60" s="300">
        <v>146518</v>
      </c>
      <c r="AM60" s="300">
        <v>148994</v>
      </c>
      <c r="AN60" s="300">
        <v>155198</v>
      </c>
      <c r="AO60" s="300" t="s">
        <v>18</v>
      </c>
      <c r="AP60" s="300" t="s">
        <v>18</v>
      </c>
      <c r="AQ60" s="300">
        <v>0</v>
      </c>
      <c r="AR60" s="300">
        <v>1042</v>
      </c>
      <c r="AS60" s="300">
        <v>901</v>
      </c>
      <c r="AT60" s="300">
        <v>0</v>
      </c>
      <c r="AU60" s="300">
        <v>0</v>
      </c>
      <c r="AV60" s="300">
        <v>0</v>
      </c>
      <c r="AX60" s="103">
        <v>1431</v>
      </c>
      <c r="AY60" s="300">
        <v>89</v>
      </c>
    </row>
    <row r="61" spans="2:51" s="103" customFormat="1" ht="14" x14ac:dyDescent="0.3">
      <c r="B61" s="135" t="s">
        <v>554</v>
      </c>
      <c r="D61" s="742"/>
      <c r="F61" s="777"/>
      <c r="G61" s="777"/>
      <c r="H61" s="777"/>
      <c r="I61" s="777"/>
      <c r="J61" s="777"/>
      <c r="K61" s="777">
        <v>0.1</v>
      </c>
      <c r="L61" s="777">
        <v>0.1</v>
      </c>
      <c r="M61" s="777">
        <v>1.3</v>
      </c>
      <c r="N61" s="602" t="s">
        <v>18</v>
      </c>
      <c r="O61" s="602">
        <v>0.9</v>
      </c>
      <c r="P61" s="602">
        <v>0.6</v>
      </c>
      <c r="Q61" s="602">
        <v>0.3</v>
      </c>
      <c r="R61" s="602">
        <v>1.8</v>
      </c>
      <c r="S61" s="602">
        <v>0.3</v>
      </c>
      <c r="T61" s="602">
        <v>1</v>
      </c>
      <c r="U61" s="602" t="s">
        <v>18</v>
      </c>
      <c r="V61" s="602" t="s">
        <v>18</v>
      </c>
      <c r="Z61" s="135" t="s">
        <v>54</v>
      </c>
      <c r="AA61" s="135"/>
      <c r="AB61" s="138">
        <v>3041</v>
      </c>
      <c r="AC61" s="138">
        <v>2953.3477600000001</v>
      </c>
      <c r="AD61" s="138">
        <v>2848.2000899999998</v>
      </c>
      <c r="AE61" s="138">
        <v>2766.16743</v>
      </c>
      <c r="AF61" s="138">
        <v>2577</v>
      </c>
      <c r="AG61" s="138">
        <v>2518.9362000000001</v>
      </c>
      <c r="AH61" s="138">
        <v>2465</v>
      </c>
      <c r="AI61" s="138">
        <v>2419.0591600000002</v>
      </c>
      <c r="AJ61" s="138" t="s">
        <v>295</v>
      </c>
      <c r="AK61" s="138">
        <v>1782</v>
      </c>
      <c r="AL61" s="138">
        <v>116012</v>
      </c>
      <c r="AM61" s="138">
        <v>115834</v>
      </c>
      <c r="AN61" s="138">
        <v>118353</v>
      </c>
      <c r="AO61" s="138">
        <v>115104</v>
      </c>
      <c r="AP61" s="138">
        <v>100788</v>
      </c>
      <c r="AQ61" s="138">
        <v>105116</v>
      </c>
      <c r="AR61" s="138">
        <v>106675</v>
      </c>
      <c r="AS61" s="138">
        <v>101610</v>
      </c>
      <c r="AT61" s="138">
        <v>105359</v>
      </c>
      <c r="AU61" s="138">
        <v>108921</v>
      </c>
      <c r="AV61" s="138">
        <v>107418</v>
      </c>
      <c r="AW61" s="138">
        <v>107298</v>
      </c>
      <c r="AX61" s="138">
        <v>100243</v>
      </c>
      <c r="AY61" s="300">
        <v>99434</v>
      </c>
    </row>
    <row r="62" spans="2:51" s="103" customFormat="1" ht="14" x14ac:dyDescent="0.3">
      <c r="B62" s="979" t="s">
        <v>55</v>
      </c>
      <c r="D62" s="983">
        <v>2725.8</v>
      </c>
      <c r="F62" s="778" t="s">
        <v>764</v>
      </c>
      <c r="G62" s="778">
        <v>2924.7</v>
      </c>
      <c r="H62" s="778" t="s">
        <v>746</v>
      </c>
      <c r="I62" s="778">
        <v>2982.3</v>
      </c>
      <c r="J62" s="778" t="s">
        <v>695</v>
      </c>
      <c r="K62" s="778" t="s">
        <v>676</v>
      </c>
      <c r="L62" s="778">
        <v>3284.1</v>
      </c>
      <c r="M62" s="778" t="s">
        <v>705</v>
      </c>
      <c r="N62" s="603">
        <v>3115.9</v>
      </c>
      <c r="O62" s="603" t="s">
        <v>620</v>
      </c>
      <c r="P62" s="603">
        <v>2624.5</v>
      </c>
      <c r="Q62" s="603">
        <f>SUM(Q55:Q61)</f>
        <v>2614.9000000000005</v>
      </c>
      <c r="R62" s="603">
        <v>1969.1</v>
      </c>
      <c r="S62" s="603">
        <v>2110.9</v>
      </c>
      <c r="T62" s="603">
        <v>2092.6</v>
      </c>
      <c r="U62" s="603">
        <v>1586.1</v>
      </c>
      <c r="V62" s="603">
        <v>1165.4000000000001</v>
      </c>
      <c r="Z62" s="102" t="s">
        <v>55</v>
      </c>
      <c r="AA62" s="102"/>
      <c r="AB62" s="304">
        <v>1383172</v>
      </c>
      <c r="AC62" s="304">
        <v>1336850.3873400001</v>
      </c>
      <c r="AD62" s="304">
        <v>1293213.4376265649</v>
      </c>
      <c r="AE62" s="304">
        <v>1226143.9717399999</v>
      </c>
      <c r="AF62" s="304">
        <v>1166736</v>
      </c>
      <c r="AG62" s="304">
        <v>1085967.9818000002</v>
      </c>
      <c r="AH62" s="304">
        <v>1022286</v>
      </c>
      <c r="AI62" s="304">
        <v>1049389.6234800001</v>
      </c>
      <c r="AJ62" s="304">
        <v>1165414</v>
      </c>
      <c r="AK62" s="304">
        <f>SUM(AK55:AK61)</f>
        <v>1160967</v>
      </c>
      <c r="AL62" s="304">
        <v>1682148</v>
      </c>
      <c r="AM62" s="304">
        <v>1530172</v>
      </c>
      <c r="AN62" s="304">
        <f>SUM(AN55:AN61)</f>
        <v>1586088</v>
      </c>
      <c r="AO62" s="304">
        <v>1536114</v>
      </c>
      <c r="AP62" s="304">
        <v>1566598</v>
      </c>
      <c r="AQ62" s="304">
        <v>1649774</v>
      </c>
      <c r="AR62" s="304">
        <f>SUM(AR55:AR61)</f>
        <v>2076081</v>
      </c>
      <c r="AS62" s="304">
        <v>1983629</v>
      </c>
      <c r="AT62" s="304">
        <f>SUM(AT55:AT61)</f>
        <v>1958311</v>
      </c>
      <c r="AU62" s="304">
        <f>SUM(AU55:AU61)</f>
        <v>1889291</v>
      </c>
      <c r="AV62" s="304">
        <v>2093673</v>
      </c>
      <c r="AW62" s="304">
        <f>SUM(AW55:AW61)</f>
        <v>2039748</v>
      </c>
      <c r="AX62" s="304">
        <f>SUM(AX55:AX61)</f>
        <v>1999997</v>
      </c>
      <c r="AY62" s="304">
        <f>SUM(AY55:AY61)</f>
        <v>1908013</v>
      </c>
    </row>
    <row r="63" spans="2:51" x14ac:dyDescent="0.35">
      <c r="B63" s="12"/>
      <c r="D63" s="741"/>
      <c r="F63" s="753"/>
      <c r="G63" s="753"/>
      <c r="H63" s="753"/>
      <c r="I63" s="753"/>
      <c r="J63" s="753"/>
      <c r="K63" s="753"/>
      <c r="L63" s="753"/>
      <c r="M63" s="753"/>
      <c r="N63" s="107"/>
      <c r="O63" s="107"/>
      <c r="P63" s="107"/>
      <c r="Q63" s="107"/>
      <c r="R63" s="107"/>
      <c r="S63" s="107"/>
      <c r="T63" s="107"/>
      <c r="U63" s="107"/>
      <c r="V63" s="107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</row>
    <row r="64" spans="2:51" s="103" customFormat="1" ht="14" x14ac:dyDescent="0.3">
      <c r="B64" s="102" t="s">
        <v>56</v>
      </c>
      <c r="D64" s="741"/>
      <c r="F64" s="753"/>
      <c r="G64" s="753"/>
      <c r="H64" s="753"/>
      <c r="I64" s="753"/>
      <c r="J64" s="753"/>
      <c r="K64" s="753"/>
      <c r="L64" s="753"/>
      <c r="M64" s="753"/>
      <c r="N64" s="107"/>
      <c r="O64" s="107"/>
      <c r="P64" s="107"/>
      <c r="Q64" s="107"/>
      <c r="R64" s="107"/>
      <c r="S64" s="107"/>
      <c r="T64" s="107"/>
      <c r="U64" s="107"/>
      <c r="V64" s="107"/>
      <c r="Z64" s="102" t="s">
        <v>56</v>
      </c>
      <c r="AA64" s="102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</row>
    <row r="65" spans="2:51" s="103" customFormat="1" ht="14" x14ac:dyDescent="0.3">
      <c r="B65" s="137" t="s">
        <v>549</v>
      </c>
      <c r="D65" s="740">
        <v>629.70000000000005</v>
      </c>
      <c r="F65" s="646">
        <v>473.9</v>
      </c>
      <c r="G65" s="646">
        <v>616.9</v>
      </c>
      <c r="H65" s="646">
        <v>634.9</v>
      </c>
      <c r="I65" s="646">
        <v>484.4</v>
      </c>
      <c r="J65" s="646">
        <v>478.5</v>
      </c>
      <c r="K65" s="646">
        <v>472.2</v>
      </c>
      <c r="L65" s="646">
        <v>410</v>
      </c>
      <c r="M65" s="646">
        <v>431.7</v>
      </c>
      <c r="N65" s="599">
        <v>421.3</v>
      </c>
      <c r="O65" s="599">
        <v>379.5</v>
      </c>
      <c r="P65" s="599">
        <v>379.1</v>
      </c>
      <c r="Q65" s="599">
        <v>377.6</v>
      </c>
      <c r="R65" s="599">
        <v>270.5</v>
      </c>
      <c r="S65" s="599">
        <v>297.7</v>
      </c>
      <c r="T65" s="599">
        <v>376</v>
      </c>
      <c r="U65" s="599">
        <v>319</v>
      </c>
      <c r="V65" s="599">
        <v>219.9</v>
      </c>
      <c r="Z65" s="137" t="s">
        <v>57</v>
      </c>
      <c r="AA65" s="137"/>
      <c r="AB65" s="300">
        <v>96202</v>
      </c>
      <c r="AC65" s="300">
        <v>67328.171229999993</v>
      </c>
      <c r="AD65" s="300">
        <v>68949.243929999997</v>
      </c>
      <c r="AE65" s="300">
        <v>98647.091640000013</v>
      </c>
      <c r="AF65" s="300">
        <v>73217</v>
      </c>
      <c r="AG65" s="300">
        <v>64783.792199999996</v>
      </c>
      <c r="AH65" s="300">
        <v>64502</v>
      </c>
      <c r="AI65" s="300">
        <v>76337.043260000006</v>
      </c>
      <c r="AJ65" s="300" t="s">
        <v>296</v>
      </c>
      <c r="AK65" s="300">
        <v>98705</v>
      </c>
      <c r="AL65" s="300">
        <v>142208</v>
      </c>
      <c r="AM65" s="300">
        <v>279640</v>
      </c>
      <c r="AN65" s="300">
        <v>253592</v>
      </c>
      <c r="AO65" s="300">
        <v>299292</v>
      </c>
      <c r="AP65" s="300">
        <v>269768</v>
      </c>
      <c r="AQ65" s="300">
        <v>194783</v>
      </c>
      <c r="AR65" s="300">
        <v>197803</v>
      </c>
      <c r="AS65" s="300">
        <v>235710</v>
      </c>
      <c r="AT65" s="300">
        <v>207723</v>
      </c>
      <c r="AU65" s="300">
        <v>215572</v>
      </c>
      <c r="AV65" s="300">
        <v>249701</v>
      </c>
      <c r="AW65" s="300">
        <v>244166</v>
      </c>
      <c r="AX65" s="300">
        <v>248287</v>
      </c>
      <c r="AY65" s="300">
        <v>248540</v>
      </c>
    </row>
    <row r="66" spans="2:51" s="103" customFormat="1" ht="15" customHeight="1" x14ac:dyDescent="0.3">
      <c r="B66" s="137" t="s">
        <v>553</v>
      </c>
      <c r="D66" s="740">
        <v>588.20000000000005</v>
      </c>
      <c r="F66" s="646">
        <v>639</v>
      </c>
      <c r="G66" s="646">
        <v>392.2</v>
      </c>
      <c r="H66" s="646">
        <v>357.4</v>
      </c>
      <c r="I66" s="646">
        <v>360.5</v>
      </c>
      <c r="J66" s="646">
        <v>347.5</v>
      </c>
      <c r="K66" s="646">
        <v>306.7</v>
      </c>
      <c r="L66" s="646">
        <v>355</v>
      </c>
      <c r="M66" s="646">
        <v>427.5</v>
      </c>
      <c r="N66" s="599">
        <v>412.2</v>
      </c>
      <c r="O66" s="599">
        <v>378.4</v>
      </c>
      <c r="P66" s="599">
        <v>380.5</v>
      </c>
      <c r="Q66" s="599">
        <v>446</v>
      </c>
      <c r="R66" s="599">
        <v>499.4</v>
      </c>
      <c r="S66" s="599">
        <v>445.9</v>
      </c>
      <c r="T66" s="599">
        <v>376</v>
      </c>
      <c r="U66" s="599">
        <v>380.7</v>
      </c>
      <c r="V66" s="599">
        <v>248.1</v>
      </c>
      <c r="Z66" s="137" t="s">
        <v>58</v>
      </c>
      <c r="AA66" s="137"/>
      <c r="AB66" s="300">
        <v>118668</v>
      </c>
      <c r="AC66" s="300">
        <v>123180.83870000001</v>
      </c>
      <c r="AD66" s="300">
        <v>127884.12599521199</v>
      </c>
      <c r="AE66" s="300">
        <v>122631.10810000006</v>
      </c>
      <c r="AF66" s="300">
        <v>115790</v>
      </c>
      <c r="AG66" s="300">
        <v>124631.39553999998</v>
      </c>
      <c r="AH66" s="300">
        <v>131558</v>
      </c>
      <c r="AI66" s="300">
        <v>128291.37931999999</v>
      </c>
      <c r="AJ66" s="300" t="s">
        <v>297</v>
      </c>
      <c r="AK66" s="300">
        <v>93645</v>
      </c>
      <c r="AL66" s="300">
        <v>86264</v>
      </c>
      <c r="AM66" s="300">
        <v>73983</v>
      </c>
      <c r="AN66" s="300">
        <v>65416</v>
      </c>
      <c r="AO66" s="300">
        <v>58700</v>
      </c>
      <c r="AP66" s="300">
        <v>70409</v>
      </c>
      <c r="AQ66" s="300">
        <v>67115</v>
      </c>
      <c r="AR66" s="300">
        <v>59567</v>
      </c>
      <c r="AS66" s="300">
        <v>58979</v>
      </c>
      <c r="AT66" s="300">
        <v>49300</v>
      </c>
      <c r="AU66" s="300">
        <v>49488</v>
      </c>
      <c r="AV66" s="300">
        <v>48040</v>
      </c>
      <c r="AW66" s="300">
        <v>43390</v>
      </c>
      <c r="AX66" s="300">
        <v>32640</v>
      </c>
      <c r="AY66" s="300">
        <v>27659</v>
      </c>
    </row>
    <row r="67" spans="2:51" s="103" customFormat="1" ht="15.75" customHeight="1" x14ac:dyDescent="0.3">
      <c r="B67" s="137" t="s">
        <v>550</v>
      </c>
      <c r="D67" s="740">
        <v>179.5</v>
      </c>
      <c r="F67" s="646">
        <v>221.4</v>
      </c>
      <c r="G67" s="646">
        <v>99.7</v>
      </c>
      <c r="H67" s="646">
        <v>196.3</v>
      </c>
      <c r="I67" s="646">
        <v>135.1</v>
      </c>
      <c r="J67" s="646">
        <v>133.5</v>
      </c>
      <c r="K67" s="646">
        <v>187.6</v>
      </c>
      <c r="L67" s="646">
        <v>144</v>
      </c>
      <c r="M67" s="646">
        <v>96.3</v>
      </c>
      <c r="N67" s="599">
        <v>181.5</v>
      </c>
      <c r="O67" s="599">
        <v>74.900000000000006</v>
      </c>
      <c r="P67" s="599">
        <v>126.6</v>
      </c>
      <c r="Q67" s="599">
        <v>94.7</v>
      </c>
      <c r="R67" s="599">
        <v>177.6</v>
      </c>
      <c r="S67" s="599">
        <v>79.099999999999994</v>
      </c>
      <c r="T67" s="599">
        <v>45.8</v>
      </c>
      <c r="U67" s="599">
        <v>91.3</v>
      </c>
      <c r="V67" s="599">
        <v>66.7</v>
      </c>
      <c r="Z67" s="136" t="s">
        <v>316</v>
      </c>
      <c r="AA67" s="136"/>
      <c r="AB67" s="300">
        <v>682149</v>
      </c>
      <c r="AC67" s="300">
        <v>657269.67114000022</v>
      </c>
      <c r="AD67" s="300">
        <v>642391.60632000002</v>
      </c>
      <c r="AE67" s="300">
        <v>661133.4539699998</v>
      </c>
      <c r="AF67" s="300">
        <v>675841</v>
      </c>
      <c r="AG67" s="300">
        <v>655737.57039999997</v>
      </c>
      <c r="AH67" s="300">
        <v>528958</v>
      </c>
      <c r="AI67" s="300">
        <v>528794.35393999994</v>
      </c>
      <c r="AJ67" s="300" t="s">
        <v>298</v>
      </c>
      <c r="AK67" s="300">
        <v>506228</v>
      </c>
      <c r="AL67" s="300">
        <v>780608</v>
      </c>
      <c r="AM67" s="300">
        <v>654209</v>
      </c>
      <c r="AN67" s="300">
        <v>739509</v>
      </c>
      <c r="AO67" s="300">
        <v>642162</v>
      </c>
      <c r="AP67" s="300">
        <v>580735</v>
      </c>
      <c r="AQ67" s="300">
        <v>597029</v>
      </c>
      <c r="AR67" s="300">
        <v>670021</v>
      </c>
      <c r="AS67" s="300">
        <v>601685</v>
      </c>
      <c r="AT67" s="300">
        <v>595359</v>
      </c>
      <c r="AU67" s="300">
        <v>629768</v>
      </c>
      <c r="AV67" s="300">
        <v>749736</v>
      </c>
      <c r="AW67" s="300">
        <v>692529</v>
      </c>
      <c r="AX67" s="300">
        <v>728662</v>
      </c>
      <c r="AY67" s="300">
        <v>766062</v>
      </c>
    </row>
    <row r="68" spans="2:51" s="103" customFormat="1" ht="14" x14ac:dyDescent="0.3">
      <c r="B68" s="137" t="s">
        <v>551</v>
      </c>
      <c r="D68" s="740">
        <v>142.30000000000001</v>
      </c>
      <c r="F68" s="646">
        <v>127.3</v>
      </c>
      <c r="G68" s="646">
        <v>144.6</v>
      </c>
      <c r="H68" s="646">
        <v>149.9</v>
      </c>
      <c r="I68" s="646">
        <v>132.6</v>
      </c>
      <c r="J68" s="646">
        <v>116.3</v>
      </c>
      <c r="K68" s="646">
        <v>133</v>
      </c>
      <c r="L68" s="646">
        <v>149.30000000000001</v>
      </c>
      <c r="M68" s="646">
        <v>143.6</v>
      </c>
      <c r="N68" s="599">
        <v>127.1</v>
      </c>
      <c r="O68" s="599">
        <v>130.69999999999999</v>
      </c>
      <c r="P68" s="599">
        <v>148.4</v>
      </c>
      <c r="Q68" s="599">
        <v>136.4</v>
      </c>
      <c r="R68" s="599">
        <v>115.5</v>
      </c>
      <c r="S68" s="599">
        <v>108.5</v>
      </c>
      <c r="T68" s="599">
        <v>103.5</v>
      </c>
      <c r="U68" s="599">
        <v>100.4</v>
      </c>
      <c r="V68" s="599">
        <v>338.6</v>
      </c>
      <c r="Z68" s="137" t="s">
        <v>59</v>
      </c>
      <c r="AA68" s="137"/>
      <c r="AB68" s="300">
        <v>100169</v>
      </c>
      <c r="AC68" s="300">
        <v>106654.90492000004</v>
      </c>
      <c r="AD68" s="300">
        <v>108819.59183000002</v>
      </c>
      <c r="AE68" s="300">
        <v>165900.74825134058</v>
      </c>
      <c r="AF68" s="300">
        <v>176461</v>
      </c>
      <c r="AG68" s="300">
        <v>105453.18287999998</v>
      </c>
      <c r="AH68" s="300">
        <v>94047</v>
      </c>
      <c r="AI68" s="300">
        <v>98949.848939999996</v>
      </c>
      <c r="AJ68" s="300">
        <v>338618</v>
      </c>
      <c r="AK68" s="300">
        <v>143346</v>
      </c>
      <c r="AL68" s="300">
        <v>107531</v>
      </c>
      <c r="AM68" s="300">
        <v>100837</v>
      </c>
      <c r="AN68" s="300">
        <v>100383</v>
      </c>
      <c r="AO68" s="300">
        <v>109353</v>
      </c>
      <c r="AP68" s="300">
        <v>116743</v>
      </c>
      <c r="AQ68" s="300">
        <v>105786</v>
      </c>
      <c r="AR68" s="300">
        <v>99256</v>
      </c>
      <c r="AS68" s="300">
        <v>111996</v>
      </c>
      <c r="AT68" s="300">
        <v>121912</v>
      </c>
      <c r="AU68" s="300">
        <v>115135</v>
      </c>
      <c r="AV68" s="300">
        <v>104006</v>
      </c>
      <c r="AW68" s="300">
        <v>118060</v>
      </c>
      <c r="AX68" s="300">
        <v>136677</v>
      </c>
      <c r="AY68" s="300">
        <v>123563</v>
      </c>
    </row>
    <row r="69" spans="2:51" s="103" customFormat="1" ht="14" x14ac:dyDescent="0.3">
      <c r="B69" s="137" t="s">
        <v>552</v>
      </c>
      <c r="D69" s="740">
        <v>24.8</v>
      </c>
      <c r="F69" s="646">
        <v>23.3</v>
      </c>
      <c r="G69" s="646">
        <v>19.899999999999999</v>
      </c>
      <c r="H69" s="646">
        <v>18</v>
      </c>
      <c r="I69" s="646">
        <v>16</v>
      </c>
      <c r="J69" s="646">
        <v>24.1</v>
      </c>
      <c r="K69" s="646">
        <v>38.5</v>
      </c>
      <c r="L69" s="646">
        <v>38.200000000000003</v>
      </c>
      <c r="M69" s="646">
        <v>40</v>
      </c>
      <c r="N69" s="599">
        <v>45.6</v>
      </c>
      <c r="O69" s="599">
        <v>45.5</v>
      </c>
      <c r="P69" s="599">
        <v>54</v>
      </c>
      <c r="Q69" s="599">
        <v>53</v>
      </c>
      <c r="R69" s="599">
        <v>56.9</v>
      </c>
      <c r="S69" s="599">
        <v>59.7</v>
      </c>
      <c r="T69" s="599">
        <v>25</v>
      </c>
      <c r="U69" s="599">
        <v>17.899999999999999</v>
      </c>
      <c r="V69" s="599">
        <v>24.2</v>
      </c>
      <c r="Z69" s="137" t="s">
        <v>62</v>
      </c>
      <c r="AA69" s="137"/>
      <c r="AB69" s="300">
        <v>936</v>
      </c>
      <c r="AC69" s="300">
        <v>863.43299999999999</v>
      </c>
      <c r="AD69" s="300">
        <v>342.61399999999998</v>
      </c>
      <c r="AE69" s="300">
        <v>678.07600000000002</v>
      </c>
      <c r="AF69" s="300">
        <v>244</v>
      </c>
      <c r="AG69" s="300">
        <v>140.38800000000001</v>
      </c>
      <c r="AH69" s="300">
        <v>514</v>
      </c>
      <c r="AI69" s="300">
        <v>1336.164</v>
      </c>
      <c r="AJ69" s="300" t="s">
        <v>299</v>
      </c>
      <c r="AK69" s="300">
        <v>19496</v>
      </c>
      <c r="AL69" s="300">
        <v>23328</v>
      </c>
      <c r="AM69" s="300">
        <v>790</v>
      </c>
      <c r="AN69" s="300">
        <v>17856</v>
      </c>
      <c r="AO69" s="300">
        <v>19257</v>
      </c>
      <c r="AP69" s="300">
        <v>16596</v>
      </c>
      <c r="AQ69" s="300">
        <v>16171</v>
      </c>
      <c r="AR69" s="300">
        <v>24950</v>
      </c>
      <c r="AS69" s="300">
        <v>23624</v>
      </c>
      <c r="AT69" s="300">
        <v>24891</v>
      </c>
      <c r="AU69" s="300">
        <v>59527</v>
      </c>
      <c r="AV69" s="300">
        <v>59726</v>
      </c>
      <c r="AW69" s="300">
        <v>60781</v>
      </c>
      <c r="AX69" s="300">
        <v>54711</v>
      </c>
      <c r="AY69" s="300">
        <v>49177</v>
      </c>
    </row>
    <row r="70" spans="2:51" s="103" customFormat="1" ht="14" x14ac:dyDescent="0.3">
      <c r="B70" s="137" t="s">
        <v>554</v>
      </c>
      <c r="D70" s="740">
        <v>259.10000000000002</v>
      </c>
      <c r="F70" s="646">
        <v>254.1</v>
      </c>
      <c r="G70" s="646">
        <v>260.10000000000002</v>
      </c>
      <c r="H70" s="646">
        <v>266.39999999999998</v>
      </c>
      <c r="I70" s="646">
        <v>255.9</v>
      </c>
      <c r="J70" s="646">
        <v>286.2</v>
      </c>
      <c r="K70" s="646">
        <v>259.10000000000002</v>
      </c>
      <c r="L70" s="646">
        <v>239.4</v>
      </c>
      <c r="M70" s="646">
        <v>271</v>
      </c>
      <c r="N70" s="599">
        <v>264.39999999999998</v>
      </c>
      <c r="O70" s="599">
        <v>270.39999999999998</v>
      </c>
      <c r="P70" s="599">
        <v>316.7</v>
      </c>
      <c r="Q70" s="599">
        <v>273.3</v>
      </c>
      <c r="R70" s="599">
        <v>233.8</v>
      </c>
      <c r="S70" s="599">
        <v>226.7</v>
      </c>
      <c r="T70" s="599">
        <v>249.8</v>
      </c>
      <c r="U70" s="599">
        <v>273.10000000000002</v>
      </c>
      <c r="V70" s="599">
        <v>233.6</v>
      </c>
      <c r="Z70" s="137" t="s">
        <v>61</v>
      </c>
      <c r="AA70" s="137"/>
      <c r="AB70" s="300">
        <v>737</v>
      </c>
      <c r="AC70" s="300">
        <v>1599.09131</v>
      </c>
      <c r="AD70" s="300">
        <v>4737.9575800000002</v>
      </c>
      <c r="AE70" s="300">
        <v>1629.8276799999999</v>
      </c>
      <c r="AF70" s="300">
        <v>306</v>
      </c>
      <c r="AG70" s="300">
        <v>467.21360999999996</v>
      </c>
      <c r="AH70" s="300">
        <v>2015</v>
      </c>
      <c r="AI70" s="300">
        <v>2877.13769</v>
      </c>
      <c r="AJ70" s="300" t="s">
        <v>300</v>
      </c>
      <c r="AK70" s="300">
        <v>3212</v>
      </c>
      <c r="AL70" s="300">
        <v>4595</v>
      </c>
      <c r="AM70" s="300">
        <v>5317</v>
      </c>
      <c r="AN70" s="300">
        <v>2174</v>
      </c>
      <c r="AO70" s="300">
        <v>158028</v>
      </c>
      <c r="AP70" s="300">
        <v>164985</v>
      </c>
      <c r="AQ70" s="300">
        <v>160197</v>
      </c>
      <c r="AR70" s="300">
        <v>118889</v>
      </c>
      <c r="AS70" s="300">
        <v>113530</v>
      </c>
      <c r="AT70" s="300">
        <v>114798</v>
      </c>
      <c r="AU70" s="300">
        <v>116754</v>
      </c>
      <c r="AV70" s="300">
        <v>272</v>
      </c>
      <c r="AW70" s="300">
        <v>66</v>
      </c>
      <c r="AX70" s="300">
        <v>1940</v>
      </c>
      <c r="AY70" s="300">
        <v>13</v>
      </c>
    </row>
    <row r="71" spans="2:51" s="103" customFormat="1" ht="14" x14ac:dyDescent="0.3">
      <c r="B71" s="137"/>
      <c r="D71" s="741"/>
      <c r="F71" s="753"/>
      <c r="G71" s="753"/>
      <c r="H71" s="753"/>
      <c r="I71" s="753"/>
      <c r="J71" s="753"/>
      <c r="K71" s="753"/>
      <c r="L71" s="753"/>
      <c r="M71" s="753"/>
      <c r="N71" s="647"/>
      <c r="O71" s="647"/>
      <c r="P71" s="647"/>
      <c r="Q71" s="107"/>
      <c r="R71" s="107"/>
      <c r="S71" s="107"/>
      <c r="T71" s="107"/>
      <c r="U71" s="107"/>
      <c r="V71" s="107"/>
      <c r="Z71" s="137" t="s">
        <v>60</v>
      </c>
      <c r="AA71" s="137"/>
      <c r="AB71" s="138">
        <v>27064</v>
      </c>
      <c r="AC71" s="138">
        <v>26999.321019999996</v>
      </c>
      <c r="AD71" s="138">
        <v>15424.851259999999</v>
      </c>
      <c r="AE71" s="138">
        <v>20408.749329999999</v>
      </c>
      <c r="AF71" s="138">
        <v>26127</v>
      </c>
      <c r="AG71" s="138">
        <v>23752.583569999999</v>
      </c>
      <c r="AH71" s="138">
        <v>22036</v>
      </c>
      <c r="AI71" s="138">
        <v>23888.995019999995</v>
      </c>
      <c r="AJ71" s="138" t="s">
        <v>301</v>
      </c>
      <c r="AK71" s="138">
        <v>2120</v>
      </c>
      <c r="AL71" s="138">
        <v>387</v>
      </c>
      <c r="AM71" s="138">
        <v>18652</v>
      </c>
      <c r="AN71" s="138">
        <v>3494</v>
      </c>
      <c r="AO71" s="138">
        <v>941</v>
      </c>
      <c r="AP71" s="138">
        <v>835</v>
      </c>
      <c r="AQ71" s="138">
        <v>1109</v>
      </c>
      <c r="AR71" s="138">
        <v>1361</v>
      </c>
      <c r="AS71" s="138">
        <v>9264</v>
      </c>
      <c r="AT71" s="138">
        <v>18864</v>
      </c>
      <c r="AU71" s="138">
        <v>16752</v>
      </c>
      <c r="AV71" s="138">
        <v>1627</v>
      </c>
      <c r="AW71" s="138">
        <v>1790</v>
      </c>
      <c r="AX71" s="138">
        <v>6643</v>
      </c>
      <c r="AY71" s="300">
        <v>3615</v>
      </c>
    </row>
    <row r="72" spans="2:51" s="103" customFormat="1" ht="14.5" customHeight="1" x14ac:dyDescent="0.3">
      <c r="B72" s="979" t="s">
        <v>63</v>
      </c>
      <c r="D72" s="984" t="s">
        <v>773</v>
      </c>
      <c r="F72" s="781" t="s">
        <v>765</v>
      </c>
      <c r="G72" s="781">
        <v>1533.4</v>
      </c>
      <c r="H72" s="781" t="s">
        <v>747</v>
      </c>
      <c r="I72" s="781">
        <v>1384.3</v>
      </c>
      <c r="J72" s="781" t="s">
        <v>696</v>
      </c>
      <c r="K72" s="781" t="s">
        <v>677</v>
      </c>
      <c r="L72" s="781">
        <v>1335.9</v>
      </c>
      <c r="M72" s="781" t="s">
        <v>706</v>
      </c>
      <c r="N72" s="605">
        <v>1452.1</v>
      </c>
      <c r="O72" s="605" t="s">
        <v>621</v>
      </c>
      <c r="P72" s="605">
        <v>1405.3</v>
      </c>
      <c r="Q72" s="605">
        <f>SUM(Q65:Q71)</f>
        <v>1381</v>
      </c>
      <c r="R72" s="605">
        <v>1353.7</v>
      </c>
      <c r="S72" s="605">
        <v>1217.5999999999999</v>
      </c>
      <c r="T72" s="605">
        <v>1176.0999999999999</v>
      </c>
      <c r="U72" s="605">
        <v>1182.4000000000001</v>
      </c>
      <c r="V72" s="605">
        <v>1131.0999999999999</v>
      </c>
      <c r="Z72" s="102" t="s">
        <v>63</v>
      </c>
      <c r="AA72" s="104"/>
      <c r="AB72" s="312">
        <v>1025925</v>
      </c>
      <c r="AC72" s="312">
        <v>983895.43132000021</v>
      </c>
      <c r="AD72" s="312">
        <v>968549.99091521208</v>
      </c>
      <c r="AE72" s="312">
        <v>1071029.0549713406</v>
      </c>
      <c r="AF72" s="312">
        <v>1067986</v>
      </c>
      <c r="AG72" s="312">
        <v>974966.12620000006</v>
      </c>
      <c r="AH72" s="312">
        <v>843630</v>
      </c>
      <c r="AI72" s="312">
        <v>860474</v>
      </c>
      <c r="AJ72" s="312">
        <v>1119625</v>
      </c>
      <c r="AK72" s="312">
        <v>866752</v>
      </c>
      <c r="AL72" s="312">
        <v>1144921</v>
      </c>
      <c r="AM72" s="312">
        <v>1133428</v>
      </c>
      <c r="AN72" s="312">
        <f>SUM(AN65:AN71)</f>
        <v>1182424</v>
      </c>
      <c r="AO72" s="312">
        <v>1287733</v>
      </c>
      <c r="AP72" s="312">
        <v>1220071</v>
      </c>
      <c r="AQ72" s="312">
        <v>1142190</v>
      </c>
      <c r="AR72" s="312">
        <f>SUM(AR65:AR71)</f>
        <v>1171847</v>
      </c>
      <c r="AS72" s="312">
        <v>1154788</v>
      </c>
      <c r="AT72" s="312">
        <f>SUM(AT65:AT71)</f>
        <v>1132847</v>
      </c>
      <c r="AU72" s="312">
        <f>SUM(AU65:AU71)</f>
        <v>1202996</v>
      </c>
      <c r="AV72" s="312">
        <v>1213108</v>
      </c>
      <c r="AW72" s="312">
        <f>SUM(AW65:AW71)</f>
        <v>1160782</v>
      </c>
      <c r="AX72" s="312">
        <f>SUM(AX65:AX71)</f>
        <v>1209560</v>
      </c>
      <c r="AY72" s="312">
        <f>SUM(AY65:AY71)</f>
        <v>1218629</v>
      </c>
    </row>
    <row r="73" spans="2:51" s="103" customFormat="1" thickBot="1" x14ac:dyDescent="0.35">
      <c r="B73" s="102" t="s">
        <v>64</v>
      </c>
      <c r="D73" s="744">
        <v>4549.3999999999996</v>
      </c>
      <c r="F73" s="782" t="s">
        <v>766</v>
      </c>
      <c r="G73" s="782">
        <v>4458.1000000000004</v>
      </c>
      <c r="H73" s="782" t="s">
        <v>748</v>
      </c>
      <c r="I73" s="782">
        <v>4366.6000000000004</v>
      </c>
      <c r="J73" s="782" t="s">
        <v>697</v>
      </c>
      <c r="K73" s="782" t="s">
        <v>678</v>
      </c>
      <c r="L73" s="782">
        <v>4620</v>
      </c>
      <c r="M73" s="782" t="s">
        <v>707</v>
      </c>
      <c r="N73" s="606">
        <v>4568</v>
      </c>
      <c r="O73" s="606" t="s">
        <v>622</v>
      </c>
      <c r="P73" s="606">
        <v>4029.8</v>
      </c>
      <c r="Q73" s="606">
        <f>Q72+Q62</f>
        <v>3995.9000000000005</v>
      </c>
      <c r="R73" s="606">
        <v>3322.8</v>
      </c>
      <c r="S73" s="606">
        <v>3328.5</v>
      </c>
      <c r="T73" s="606">
        <v>3268.7</v>
      </c>
      <c r="U73" s="606">
        <v>2768.5</v>
      </c>
      <c r="V73" s="606">
        <v>2296.5</v>
      </c>
      <c r="Z73" s="102" t="s">
        <v>64</v>
      </c>
      <c r="AA73" s="102"/>
      <c r="AB73" s="313">
        <v>2409097</v>
      </c>
      <c r="AC73" s="313">
        <v>2320745.8186600003</v>
      </c>
      <c r="AD73" s="313">
        <v>2261763.4285417767</v>
      </c>
      <c r="AE73" s="313">
        <v>2297173.0267113405</v>
      </c>
      <c r="AF73" s="313">
        <v>2234722</v>
      </c>
      <c r="AG73" s="313">
        <v>2060934.1080000002</v>
      </c>
      <c r="AH73" s="313">
        <v>1865916</v>
      </c>
      <c r="AI73" s="313">
        <v>1909864.54565</v>
      </c>
      <c r="AJ73" s="313">
        <v>2285039</v>
      </c>
      <c r="AK73" s="313">
        <v>2027719</v>
      </c>
      <c r="AL73" s="313">
        <v>2827069</v>
      </c>
      <c r="AM73" s="313">
        <v>2663600</v>
      </c>
      <c r="AN73" s="313">
        <f>AN72+AN62</f>
        <v>2768512</v>
      </c>
      <c r="AO73" s="313">
        <v>2823847</v>
      </c>
      <c r="AP73" s="313">
        <v>2786669</v>
      </c>
      <c r="AQ73" s="313">
        <v>2791964</v>
      </c>
      <c r="AR73" s="313">
        <f>AR72+AR62</f>
        <v>3247928</v>
      </c>
      <c r="AS73" s="313">
        <v>3138417</v>
      </c>
      <c r="AT73" s="313">
        <f>AT72+AT62</f>
        <v>3091158</v>
      </c>
      <c r="AU73" s="313">
        <f>AU72+AU62</f>
        <v>3092287</v>
      </c>
      <c r="AV73" s="313">
        <v>3306781</v>
      </c>
      <c r="AW73" s="313">
        <f>AW72+AW62</f>
        <v>3200530</v>
      </c>
      <c r="AX73" s="313">
        <f>AX72+AX62</f>
        <v>3209557</v>
      </c>
      <c r="AY73" s="313">
        <f>AY72+AY62</f>
        <v>3126642</v>
      </c>
    </row>
    <row r="74" spans="2:51" x14ac:dyDescent="0.35">
      <c r="B74" s="12"/>
      <c r="D74" s="741"/>
      <c r="F74" s="753"/>
      <c r="G74" s="753"/>
      <c r="H74" s="753"/>
      <c r="I74" s="753"/>
      <c r="J74" s="753"/>
      <c r="K74" s="753"/>
      <c r="L74" s="753"/>
      <c r="M74" s="753"/>
      <c r="N74" s="107"/>
      <c r="O74" s="107"/>
      <c r="P74" s="107"/>
      <c r="Q74" s="107"/>
      <c r="R74" s="107"/>
      <c r="S74" s="107"/>
      <c r="T74" s="107"/>
      <c r="U74" s="107"/>
      <c r="V74" s="107"/>
      <c r="Z74" s="6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</row>
    <row r="75" spans="2:51" s="103" customFormat="1" thickBot="1" x14ac:dyDescent="0.35">
      <c r="B75" s="102" t="s">
        <v>555</v>
      </c>
      <c r="D75" s="744" t="s">
        <v>772</v>
      </c>
      <c r="F75" s="782" t="s">
        <v>761</v>
      </c>
      <c r="G75" s="782" t="s">
        <v>753</v>
      </c>
      <c r="H75" s="782" t="s">
        <v>743</v>
      </c>
      <c r="I75" s="782">
        <v>7447.8</v>
      </c>
      <c r="J75" s="782" t="s">
        <v>692</v>
      </c>
      <c r="K75" s="782" t="s">
        <v>673</v>
      </c>
      <c r="L75" s="782">
        <v>7778.4</v>
      </c>
      <c r="M75" s="782" t="s">
        <v>702</v>
      </c>
      <c r="N75" s="606">
        <v>7991.3</v>
      </c>
      <c r="O75" s="606" t="s">
        <v>617</v>
      </c>
      <c r="P75" s="606">
        <v>7493.9</v>
      </c>
      <c r="Q75" s="606">
        <f>Q73+Q52</f>
        <v>7533</v>
      </c>
      <c r="R75" s="606">
        <v>6806.3</v>
      </c>
      <c r="S75" s="606">
        <v>6645.7</v>
      </c>
      <c r="T75" s="606">
        <v>6512.1</v>
      </c>
      <c r="U75" s="606">
        <v>6119.9</v>
      </c>
      <c r="V75" s="606">
        <v>5673.2</v>
      </c>
      <c r="Z75" s="102" t="s">
        <v>65</v>
      </c>
      <c r="AA75" s="102"/>
      <c r="AB75" s="313">
        <v>5623769</v>
      </c>
      <c r="AC75" s="313">
        <v>5536860.9887786265</v>
      </c>
      <c r="AD75" s="313">
        <v>5552024.6384379137</v>
      </c>
      <c r="AE75" s="313">
        <v>5730533.5898454664</v>
      </c>
      <c r="AF75" s="313">
        <v>5743616</v>
      </c>
      <c r="AG75" s="313">
        <v>5625980.808530001</v>
      </c>
      <c r="AH75" s="313">
        <v>5362380</v>
      </c>
      <c r="AI75" s="313">
        <v>5504704.9376498051</v>
      </c>
      <c r="AJ75" s="313">
        <v>5680332</v>
      </c>
      <c r="AK75" s="313">
        <v>5407137</v>
      </c>
      <c r="AL75" s="313">
        <v>6293633</v>
      </c>
      <c r="AM75" s="313">
        <v>6203745</v>
      </c>
      <c r="AN75" s="313">
        <f>AN73+AN52</f>
        <v>6102457</v>
      </c>
      <c r="AO75" s="313">
        <v>6092486</v>
      </c>
      <c r="AP75" s="313">
        <v>5970668</v>
      </c>
      <c r="AQ75" s="313">
        <v>5959402</v>
      </c>
      <c r="AR75" s="313">
        <f>AR73+AR52</f>
        <v>6508206</v>
      </c>
      <c r="AS75" s="313">
        <v>6362812</v>
      </c>
      <c r="AT75" s="313">
        <f>AT73+AT52</f>
        <v>6356433</v>
      </c>
      <c r="AU75" s="313">
        <f>AU73+AU52</f>
        <v>6400939</v>
      </c>
      <c r="AV75" s="313">
        <v>6641559</v>
      </c>
      <c r="AW75" s="313">
        <f>AW73+AW52</f>
        <v>6572300</v>
      </c>
      <c r="AX75" s="313">
        <f>AX73+AX52</f>
        <v>6618596</v>
      </c>
      <c r="AY75" s="313">
        <f>AY73+AY52</f>
        <v>6646498</v>
      </c>
    </row>
    <row r="76" spans="2:51" x14ac:dyDescent="0.35">
      <c r="F76" s="783"/>
      <c r="G76" s="783"/>
      <c r="J76" s="783"/>
      <c r="K76" s="783"/>
      <c r="L76" s="783"/>
      <c r="M76" s="783"/>
      <c r="O76" s="103"/>
      <c r="Z76" s="418" t="s">
        <v>387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2:51" x14ac:dyDescent="0.35">
      <c r="F77" s="783"/>
      <c r="G77" s="783"/>
      <c r="J77" s="783"/>
      <c r="K77" s="783"/>
      <c r="L77" s="783"/>
      <c r="M77" s="783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2:51" x14ac:dyDescent="0.35">
      <c r="F78" s="783"/>
      <c r="G78" s="783"/>
      <c r="J78" s="783"/>
      <c r="K78" s="783"/>
      <c r="L78" s="783"/>
      <c r="M78" s="783"/>
    </row>
    <row r="79" spans="2:51" x14ac:dyDescent="0.35">
      <c r="F79" s="783"/>
      <c r="G79" s="783"/>
      <c r="J79" s="783"/>
      <c r="K79" s="783"/>
      <c r="L79" s="783"/>
      <c r="M79" s="783"/>
    </row>
    <row r="80" spans="2:51" x14ac:dyDescent="0.35">
      <c r="F80" s="783"/>
      <c r="G80" s="783"/>
      <c r="J80" s="783"/>
      <c r="K80" s="783"/>
      <c r="L80" s="783"/>
      <c r="M80" s="783"/>
    </row>
    <row r="81" spans="6:51" x14ac:dyDescent="0.35">
      <c r="F81" s="783"/>
      <c r="G81" s="783"/>
      <c r="J81" s="783"/>
      <c r="K81" s="783"/>
      <c r="L81" s="783"/>
      <c r="M81" s="783"/>
      <c r="AW81" s="515"/>
      <c r="AX81" s="515"/>
      <c r="AY81" s="515"/>
    </row>
    <row r="133" spans="28:28" x14ac:dyDescent="0.35">
      <c r="AB133" s="518"/>
    </row>
  </sheetData>
  <mergeCells count="64">
    <mergeCell ref="B3:B4"/>
    <mergeCell ref="Z40:Z41"/>
    <mergeCell ref="R3:R4"/>
    <mergeCell ref="S3:S4"/>
    <mergeCell ref="T3:T4"/>
    <mergeCell ref="U3:U4"/>
    <mergeCell ref="V3:V4"/>
    <mergeCell ref="Y3:Y4"/>
    <mergeCell ref="Z3:Z4"/>
    <mergeCell ref="Q3:Q4"/>
    <mergeCell ref="P3:P4"/>
    <mergeCell ref="O3:O4"/>
    <mergeCell ref="N3:N4"/>
    <mergeCell ref="I3:I4"/>
    <mergeCell ref="N40:N41"/>
    <mergeCell ref="F3:F4"/>
    <mergeCell ref="AN3:AN4"/>
    <mergeCell ref="AO3:AO4"/>
    <mergeCell ref="AP3:AP4"/>
    <mergeCell ref="AQ3:AQ4"/>
    <mergeCell ref="AR3:AR4"/>
    <mergeCell ref="AX3:AX4"/>
    <mergeCell ref="AY3:AY4"/>
    <mergeCell ref="AS3:AS4"/>
    <mergeCell ref="AT3:AT4"/>
    <mergeCell ref="AU3:AU4"/>
    <mergeCell ref="AV3:AV4"/>
    <mergeCell ref="AW3:AW4"/>
    <mergeCell ref="AK3:AK4"/>
    <mergeCell ref="AJ3:AJ4"/>
    <mergeCell ref="AM3:AM4"/>
    <mergeCell ref="AL3:AL4"/>
    <mergeCell ref="V40:V41"/>
    <mergeCell ref="AB3:AB4"/>
    <mergeCell ref="AD3:AD4"/>
    <mergeCell ref="AC3:AC4"/>
    <mergeCell ref="AE3:AE4"/>
    <mergeCell ref="AI3:AI4"/>
    <mergeCell ref="AF3:AF4"/>
    <mergeCell ref="AG3:AG4"/>
    <mergeCell ref="AH3:AH4"/>
    <mergeCell ref="M3:M4"/>
    <mergeCell ref="M40:M41"/>
    <mergeCell ref="L3:L4"/>
    <mergeCell ref="L40:L41"/>
    <mergeCell ref="U40:U41"/>
    <mergeCell ref="P40:P41"/>
    <mergeCell ref="Q40:Q41"/>
    <mergeCell ref="R40:R41"/>
    <mergeCell ref="S40:S41"/>
    <mergeCell ref="T40:T41"/>
    <mergeCell ref="O40:O41"/>
    <mergeCell ref="J3:J4"/>
    <mergeCell ref="J40:J41"/>
    <mergeCell ref="K3:K4"/>
    <mergeCell ref="K40:K41"/>
    <mergeCell ref="D3:D4"/>
    <mergeCell ref="D40:D41"/>
    <mergeCell ref="I40:I41"/>
    <mergeCell ref="F40:F41"/>
    <mergeCell ref="G3:G4"/>
    <mergeCell ref="G40:G41"/>
    <mergeCell ref="H3:H4"/>
    <mergeCell ref="H40:H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864"/>
  <sheetViews>
    <sheetView showGridLines="0" view="pageBreakPreview" topLeftCell="A811" zoomScale="80" zoomScaleNormal="85" zoomScaleSheetLayoutView="80" workbookViewId="0">
      <pane xSplit="2" topLeftCell="C1" activePane="topRight" state="frozen"/>
      <selection activeCell="AC12" sqref="AC12"/>
      <selection pane="topRight" activeCell="D819" sqref="D819"/>
    </sheetView>
  </sheetViews>
  <sheetFormatPr defaultColWidth="48.08984375" defaultRowHeight="14.5" x14ac:dyDescent="0.35"/>
  <cols>
    <col min="1" max="1" width="11.453125" style="15" customWidth="1"/>
    <col min="2" max="2" width="48.08984375" style="15"/>
    <col min="3" max="3" width="1.453125" customWidth="1"/>
    <col min="4" max="5" width="20.453125" style="15" customWidth="1"/>
    <col min="6" max="6" width="19.453125" style="15" customWidth="1"/>
    <col min="7" max="7" width="25.90625" style="15" customWidth="1"/>
    <col min="8" max="11" width="20.453125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876"/>
      <c r="D3" s="320"/>
      <c r="E3" s="320"/>
      <c r="F3" s="918" t="s">
        <v>44</v>
      </c>
      <c r="G3" s="919"/>
      <c r="H3" s="320"/>
      <c r="I3" s="320"/>
      <c r="J3" s="320"/>
      <c r="K3" s="320"/>
    </row>
    <row r="4" spans="1:17" ht="88" thickBot="1" x14ac:dyDescent="0.4">
      <c r="B4" s="877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876"/>
      <c r="D28" s="320"/>
      <c r="E28" s="320"/>
      <c r="F28" s="918" t="s">
        <v>44</v>
      </c>
      <c r="G28" s="919"/>
      <c r="H28" s="320"/>
      <c r="I28" s="320"/>
      <c r="J28" s="320"/>
      <c r="K28" s="320"/>
    </row>
    <row r="29" spans="2:19" ht="88" thickBot="1" x14ac:dyDescent="0.4">
      <c r="B29" s="877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876"/>
      <c r="D54" s="320"/>
      <c r="E54" s="320"/>
      <c r="F54" s="918" t="s">
        <v>44</v>
      </c>
      <c r="G54" s="919"/>
      <c r="H54" s="320"/>
      <c r="I54" s="320"/>
      <c r="J54" s="320"/>
      <c r="K54" s="320"/>
    </row>
    <row r="55" spans="2:12" ht="88" thickBot="1" x14ac:dyDescent="0.4">
      <c r="B55" s="877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876"/>
      <c r="D76" s="320"/>
      <c r="E76" s="320"/>
      <c r="F76" s="918" t="s">
        <v>44</v>
      </c>
      <c r="G76" s="919"/>
      <c r="H76" s="320"/>
      <c r="I76" s="320"/>
      <c r="J76" s="320"/>
      <c r="K76" s="320"/>
    </row>
    <row r="77" spans="2:11" ht="88" thickBot="1" x14ac:dyDescent="0.4">
      <c r="B77" s="877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876"/>
      <c r="D100" s="320"/>
      <c r="E100" s="320"/>
      <c r="F100" s="918" t="s">
        <v>44</v>
      </c>
      <c r="G100" s="919"/>
      <c r="H100" s="320"/>
      <c r="I100" s="320"/>
      <c r="J100" s="320"/>
      <c r="K100" s="320"/>
    </row>
    <row r="101" spans="2:11" ht="88" thickBot="1" x14ac:dyDescent="0.4">
      <c r="B101" s="877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876"/>
      <c r="D126" s="320"/>
      <c r="E126" s="320"/>
      <c r="F126" s="918" t="s">
        <v>44</v>
      </c>
      <c r="G126" s="919"/>
      <c r="H126" s="320"/>
      <c r="I126" s="320"/>
      <c r="J126" s="320"/>
      <c r="K126" s="320"/>
    </row>
    <row r="127" spans="2:11" ht="88" thickBot="1" x14ac:dyDescent="0.4">
      <c r="B127" s="877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876"/>
      <c r="D153" s="320"/>
      <c r="E153" s="320"/>
      <c r="F153" s="918" t="s">
        <v>44</v>
      </c>
      <c r="G153" s="919"/>
      <c r="H153" s="320"/>
      <c r="I153" s="320"/>
      <c r="J153" s="320"/>
      <c r="K153" s="320"/>
    </row>
    <row r="154" spans="2:11" ht="88" thickBot="1" x14ac:dyDescent="0.4">
      <c r="B154" s="877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920" t="s">
        <v>44</v>
      </c>
      <c r="G174" s="921"/>
      <c r="H174" s="346"/>
      <c r="I174" s="346"/>
      <c r="J174" s="346"/>
      <c r="K174" s="346"/>
      <c r="L174" s="346"/>
    </row>
    <row r="175" spans="2:12" ht="88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920" t="s">
        <v>44</v>
      </c>
      <c r="G198" s="921"/>
      <c r="H198" s="346"/>
      <c r="I198" s="346"/>
      <c r="J198" s="346"/>
      <c r="K198" s="346"/>
      <c r="L198" s="346"/>
    </row>
    <row r="199" spans="2:12" ht="88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920" t="s">
        <v>44</v>
      </c>
      <c r="G223" s="921"/>
      <c r="H223" s="346"/>
      <c r="I223" s="346"/>
      <c r="J223" s="346"/>
      <c r="K223" s="346"/>
      <c r="L223" s="346"/>
    </row>
    <row r="224" spans="2:12" ht="88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920" t="s">
        <v>44</v>
      </c>
      <c r="G248" s="921"/>
      <c r="H248" s="346"/>
      <c r="I248" s="346"/>
      <c r="J248" s="346"/>
      <c r="K248" s="346"/>
      <c r="L248" s="346"/>
    </row>
    <row r="249" spans="2:12" ht="88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920" t="s">
        <v>332</v>
      </c>
      <c r="G250" s="921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920" t="s">
        <v>44</v>
      </c>
      <c r="G265" s="921"/>
      <c r="H265" s="346"/>
      <c r="I265" s="346"/>
      <c r="J265" s="346"/>
      <c r="K265" s="346"/>
      <c r="L265" s="346"/>
    </row>
    <row r="266" spans="2:12" ht="88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920"/>
      <c r="G267" s="921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931" t="s">
        <v>44</v>
      </c>
      <c r="G288" s="931"/>
      <c r="H288" s="403"/>
      <c r="I288" s="403"/>
      <c r="J288" s="403"/>
      <c r="K288" s="403"/>
      <c r="L288" s="403"/>
    </row>
    <row r="289" spans="2:12" x14ac:dyDescent="0.35">
      <c r="B289" s="345"/>
      <c r="D289" s="908" t="s">
        <v>42</v>
      </c>
      <c r="E289" s="908" t="s">
        <v>43</v>
      </c>
      <c r="F289" s="939" t="s">
        <v>330</v>
      </c>
      <c r="G289" s="939" t="s">
        <v>185</v>
      </c>
      <c r="H289" s="403"/>
      <c r="I289" s="908" t="s">
        <v>331</v>
      </c>
      <c r="J289" s="908" t="s">
        <v>131</v>
      </c>
      <c r="K289" s="908" t="s">
        <v>71</v>
      </c>
      <c r="L289" s="908" t="s">
        <v>72</v>
      </c>
    </row>
    <row r="290" spans="2:12" ht="42.5" thickBot="1" x14ac:dyDescent="0.4">
      <c r="B290" s="345"/>
      <c r="D290" s="922"/>
      <c r="E290" s="922"/>
      <c r="F290" s="922"/>
      <c r="G290" s="922"/>
      <c r="H290" s="404" t="s">
        <v>180</v>
      </c>
      <c r="I290" s="922"/>
      <c r="J290" s="922"/>
      <c r="K290" s="922"/>
      <c r="L290" s="922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923" t="s">
        <v>18</v>
      </c>
      <c r="E294" s="923" t="s">
        <v>18</v>
      </c>
      <c r="F294" s="923" t="s">
        <v>18</v>
      </c>
      <c r="G294" s="925">
        <v>3676</v>
      </c>
      <c r="H294" s="925">
        <v>10145</v>
      </c>
      <c r="I294" s="923" t="s">
        <v>18</v>
      </c>
      <c r="J294" s="937">
        <v>13821</v>
      </c>
      <c r="K294" s="923" t="s">
        <v>18</v>
      </c>
      <c r="L294" s="937">
        <v>13821</v>
      </c>
    </row>
    <row r="295" spans="2:12" ht="15" thickBot="1" x14ac:dyDescent="0.4">
      <c r="B295" s="386" t="s">
        <v>355</v>
      </c>
      <c r="D295" s="924"/>
      <c r="E295" s="924"/>
      <c r="F295" s="924"/>
      <c r="G295" s="926"/>
      <c r="H295" s="926"/>
      <c r="I295" s="924"/>
      <c r="J295" s="938"/>
      <c r="K295" s="924"/>
      <c r="L295" s="938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923" t="s">
        <v>18</v>
      </c>
      <c r="E302" s="923" t="s">
        <v>18</v>
      </c>
      <c r="F302" s="933">
        <v>53764</v>
      </c>
      <c r="G302" s="935">
        <v>413</v>
      </c>
      <c r="H302" s="933">
        <v>23689</v>
      </c>
      <c r="I302" s="935" t="s">
        <v>18</v>
      </c>
      <c r="J302" s="937">
        <v>77866</v>
      </c>
      <c r="K302" s="923" t="s">
        <v>18</v>
      </c>
      <c r="L302" s="937">
        <v>77866</v>
      </c>
    </row>
    <row r="303" spans="2:12" ht="15" thickBot="1" x14ac:dyDescent="0.4">
      <c r="B303" s="394" t="s">
        <v>355</v>
      </c>
      <c r="D303" s="924"/>
      <c r="E303" s="924"/>
      <c r="F303" s="934"/>
      <c r="G303" s="936"/>
      <c r="H303" s="934"/>
      <c r="I303" s="936"/>
      <c r="J303" s="938"/>
      <c r="K303" s="924"/>
      <c r="L303" s="938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932" t="s">
        <v>44</v>
      </c>
      <c r="G311" s="932"/>
      <c r="H311" s="416"/>
      <c r="I311" s="416"/>
      <c r="J311" s="416"/>
      <c r="K311" s="416"/>
      <c r="L311" s="416"/>
    </row>
    <row r="312" spans="2:12" ht="34.5" x14ac:dyDescent="0.35">
      <c r="B312" s="401" t="s">
        <v>388</v>
      </c>
      <c r="D312" s="908" t="s">
        <v>42</v>
      </c>
      <c r="E312" s="908" t="s">
        <v>43</v>
      </c>
      <c r="F312" s="416" t="s">
        <v>389</v>
      </c>
      <c r="G312" s="908" t="s">
        <v>185</v>
      </c>
      <c r="H312" s="908" t="s">
        <v>180</v>
      </c>
      <c r="I312" s="908" t="s">
        <v>331</v>
      </c>
      <c r="J312" s="908" t="s">
        <v>131</v>
      </c>
      <c r="K312" s="908" t="s">
        <v>71</v>
      </c>
      <c r="L312" s="908" t="s">
        <v>72</v>
      </c>
    </row>
    <row r="313" spans="2:12" x14ac:dyDescent="0.35">
      <c r="B313" s="401"/>
      <c r="D313" s="908"/>
      <c r="E313" s="908"/>
      <c r="F313" s="416" t="s">
        <v>390</v>
      </c>
      <c r="G313" s="908"/>
      <c r="H313" s="908"/>
      <c r="I313" s="908"/>
      <c r="J313" s="908"/>
      <c r="K313" s="908"/>
      <c r="L313" s="908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923" t="s">
        <v>18</v>
      </c>
      <c r="E317" s="923" t="s">
        <v>18</v>
      </c>
      <c r="F317" s="925">
        <v>17401</v>
      </c>
      <c r="G317" s="923" t="s">
        <v>396</v>
      </c>
      <c r="H317" s="925">
        <v>28470</v>
      </c>
      <c r="I317" s="927" t="s">
        <v>18</v>
      </c>
      <c r="J317" s="937">
        <v>42696</v>
      </c>
      <c r="K317" s="923" t="s">
        <v>18</v>
      </c>
      <c r="L317" s="937">
        <v>42696</v>
      </c>
    </row>
    <row r="318" spans="2:12" ht="15" thickBot="1" x14ac:dyDescent="0.4">
      <c r="B318" s="394" t="s">
        <v>395</v>
      </c>
      <c r="D318" s="924"/>
      <c r="E318" s="924"/>
      <c r="F318" s="926"/>
      <c r="G318" s="924"/>
      <c r="H318" s="926"/>
      <c r="I318" s="928"/>
      <c r="J318" s="938"/>
      <c r="K318" s="924"/>
      <c r="L318" s="938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923" t="s">
        <v>18</v>
      </c>
      <c r="E320" s="923">
        <v>-741</v>
      </c>
      <c r="F320" s="923" t="s">
        <v>18</v>
      </c>
      <c r="G320" s="923" t="s">
        <v>18</v>
      </c>
      <c r="H320" s="923" t="s">
        <v>18</v>
      </c>
      <c r="I320" s="923">
        <v>741</v>
      </c>
      <c r="J320" s="929" t="s">
        <v>18</v>
      </c>
      <c r="K320" s="923" t="s">
        <v>18</v>
      </c>
      <c r="L320" s="929" t="s">
        <v>18</v>
      </c>
    </row>
    <row r="321" spans="2:12" ht="15" thickBot="1" x14ac:dyDescent="0.4">
      <c r="B321" s="394" t="s">
        <v>399</v>
      </c>
      <c r="D321" s="924"/>
      <c r="E321" s="924"/>
      <c r="F321" s="924"/>
      <c r="G321" s="924"/>
      <c r="H321" s="924"/>
      <c r="I321" s="924"/>
      <c r="J321" s="930"/>
      <c r="K321" s="924"/>
      <c r="L321" s="930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923" t="s">
        <v>18</v>
      </c>
      <c r="E326" s="923" t="s">
        <v>18</v>
      </c>
      <c r="F326" s="925">
        <v>43106</v>
      </c>
      <c r="G326" s="925">
        <v>2732</v>
      </c>
      <c r="H326" s="925">
        <v>31500</v>
      </c>
      <c r="I326" s="923" t="s">
        <v>18</v>
      </c>
      <c r="J326" s="937">
        <v>77338</v>
      </c>
      <c r="K326" s="923" t="s">
        <v>18</v>
      </c>
      <c r="L326" s="937">
        <v>77338</v>
      </c>
    </row>
    <row r="327" spans="2:12" ht="15" thickBot="1" x14ac:dyDescent="0.4">
      <c r="B327" s="386" t="s">
        <v>395</v>
      </c>
      <c r="D327" s="924"/>
      <c r="E327" s="924"/>
      <c r="F327" s="926"/>
      <c r="G327" s="926"/>
      <c r="H327" s="926"/>
      <c r="I327" s="924"/>
      <c r="J327" s="938"/>
      <c r="K327" s="924"/>
      <c r="L327" s="938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923" t="s">
        <v>18</v>
      </c>
      <c r="E331" s="923" t="s">
        <v>311</v>
      </c>
      <c r="F331" s="923" t="s">
        <v>18</v>
      </c>
      <c r="G331" s="923" t="s">
        <v>18</v>
      </c>
      <c r="H331" s="923" t="s">
        <v>18</v>
      </c>
      <c r="I331" s="925">
        <v>-4064</v>
      </c>
      <c r="J331" s="929" t="s">
        <v>18</v>
      </c>
      <c r="K331" s="923" t="s">
        <v>18</v>
      </c>
      <c r="L331" s="929" t="s">
        <v>18</v>
      </c>
    </row>
    <row r="332" spans="2:12" ht="15" thickBot="1" x14ac:dyDescent="0.4">
      <c r="B332" s="394" t="s">
        <v>406</v>
      </c>
      <c r="D332" s="924"/>
      <c r="E332" s="924"/>
      <c r="F332" s="924"/>
      <c r="G332" s="924"/>
      <c r="H332" s="924"/>
      <c r="I332" s="926"/>
      <c r="J332" s="930"/>
      <c r="K332" s="924"/>
      <c r="L332" s="930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932" t="s">
        <v>44</v>
      </c>
      <c r="G339" s="932"/>
      <c r="H339" s="430"/>
      <c r="I339" s="430"/>
      <c r="J339" s="430"/>
      <c r="K339" s="430"/>
      <c r="L339" s="430"/>
    </row>
    <row r="340" spans="2:12" ht="31.5" x14ac:dyDescent="0.35">
      <c r="B340" s="438"/>
      <c r="D340" s="908" t="s">
        <v>42</v>
      </c>
      <c r="E340" s="908" t="s">
        <v>43</v>
      </c>
      <c r="F340" s="430" t="s">
        <v>389</v>
      </c>
      <c r="G340" s="908" t="s">
        <v>185</v>
      </c>
      <c r="H340" s="908" t="s">
        <v>180</v>
      </c>
      <c r="I340" s="908" t="s">
        <v>331</v>
      </c>
      <c r="J340" s="908" t="s">
        <v>418</v>
      </c>
      <c r="K340" s="908" t="s">
        <v>419</v>
      </c>
      <c r="L340" s="908" t="s">
        <v>72</v>
      </c>
    </row>
    <row r="341" spans="2:12" x14ac:dyDescent="0.35">
      <c r="B341" s="452"/>
      <c r="D341" s="908"/>
      <c r="E341" s="908"/>
      <c r="F341" s="430" t="s">
        <v>390</v>
      </c>
      <c r="G341" s="908"/>
      <c r="H341" s="908"/>
      <c r="I341" s="908"/>
      <c r="J341" s="908"/>
      <c r="K341" s="908"/>
      <c r="L341" s="908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931" t="s">
        <v>44</v>
      </c>
      <c r="G361" s="931"/>
      <c r="H361" s="446"/>
      <c r="I361" s="446"/>
      <c r="J361" s="446"/>
      <c r="K361" s="446"/>
      <c r="L361" s="446"/>
    </row>
    <row r="362" spans="2:12" ht="31.5" x14ac:dyDescent="0.35">
      <c r="B362" s="940"/>
      <c r="D362" s="908" t="s">
        <v>42</v>
      </c>
      <c r="E362" s="908" t="s">
        <v>43</v>
      </c>
      <c r="F362" s="446" t="s">
        <v>389</v>
      </c>
      <c r="G362" s="939" t="s">
        <v>185</v>
      </c>
      <c r="H362" s="908" t="s">
        <v>180</v>
      </c>
      <c r="I362" s="908" t="s">
        <v>331</v>
      </c>
      <c r="J362" s="908" t="s">
        <v>418</v>
      </c>
      <c r="K362" s="908" t="s">
        <v>419</v>
      </c>
      <c r="L362" s="908" t="s">
        <v>72</v>
      </c>
    </row>
    <row r="363" spans="2:12" x14ac:dyDescent="0.35">
      <c r="B363" s="940"/>
      <c r="D363" s="908"/>
      <c r="E363" s="908"/>
      <c r="F363" s="446" t="s">
        <v>390</v>
      </c>
      <c r="G363" s="941"/>
      <c r="H363" s="908"/>
      <c r="I363" s="908"/>
      <c r="J363" s="908"/>
      <c r="K363" s="908"/>
      <c r="L363" s="908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923" t="s">
        <v>18</v>
      </c>
      <c r="E367" s="923" t="s">
        <v>18</v>
      </c>
      <c r="F367" s="923" t="s">
        <v>434</v>
      </c>
      <c r="G367" s="925">
        <v>16363</v>
      </c>
      <c r="H367" s="923" t="s">
        <v>435</v>
      </c>
      <c r="I367" s="927" t="s">
        <v>18</v>
      </c>
      <c r="J367" s="929" t="s">
        <v>436</v>
      </c>
      <c r="K367" s="923" t="s">
        <v>18</v>
      </c>
      <c r="L367" s="929" t="s">
        <v>436</v>
      </c>
    </row>
    <row r="368" spans="2:12" ht="15" thickBot="1" x14ac:dyDescent="0.4">
      <c r="B368" s="394" t="s">
        <v>355</v>
      </c>
      <c r="D368" s="924"/>
      <c r="E368" s="924"/>
      <c r="F368" s="924"/>
      <c r="G368" s="926"/>
      <c r="H368" s="924"/>
      <c r="I368" s="928"/>
      <c r="J368" s="930"/>
      <c r="K368" s="924"/>
      <c r="L368" s="930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923" t="s">
        <v>18</v>
      </c>
      <c r="E375" s="923" t="s">
        <v>18</v>
      </c>
      <c r="F375" s="923" t="s">
        <v>18</v>
      </c>
      <c r="G375" s="923" t="s">
        <v>441</v>
      </c>
      <c r="H375" s="925">
        <v>27651</v>
      </c>
      <c r="I375" s="923" t="s">
        <v>18</v>
      </c>
      <c r="J375" s="937">
        <v>24722</v>
      </c>
      <c r="K375" s="923" t="s">
        <v>18</v>
      </c>
      <c r="L375" s="937">
        <v>24722</v>
      </c>
    </row>
    <row r="376" spans="2:12" ht="15" thickBot="1" x14ac:dyDescent="0.4">
      <c r="B376" s="386" t="s">
        <v>355</v>
      </c>
      <c r="D376" s="924"/>
      <c r="E376" s="924"/>
      <c r="F376" s="924"/>
      <c r="G376" s="924"/>
      <c r="H376" s="926"/>
      <c r="I376" s="924"/>
      <c r="J376" s="938"/>
      <c r="K376" s="924"/>
      <c r="L376" s="938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931" t="s">
        <v>44</v>
      </c>
      <c r="G384" s="931"/>
      <c r="H384" s="454"/>
      <c r="I384" s="454"/>
      <c r="J384" s="454"/>
      <c r="K384" s="454"/>
      <c r="L384" s="454"/>
    </row>
    <row r="385" spans="2:12" ht="31.5" x14ac:dyDescent="0.35">
      <c r="B385" s="940"/>
      <c r="D385" s="908" t="s">
        <v>42</v>
      </c>
      <c r="E385" s="908" t="s">
        <v>43</v>
      </c>
      <c r="F385" s="454" t="s">
        <v>389</v>
      </c>
      <c r="G385" s="939" t="s">
        <v>185</v>
      </c>
      <c r="H385" s="908" t="s">
        <v>180</v>
      </c>
      <c r="I385" s="908" t="s">
        <v>331</v>
      </c>
      <c r="J385" s="908" t="s">
        <v>418</v>
      </c>
      <c r="K385" s="908" t="s">
        <v>419</v>
      </c>
      <c r="L385" s="908" t="s">
        <v>72</v>
      </c>
    </row>
    <row r="386" spans="2:12" x14ac:dyDescent="0.35">
      <c r="B386" s="940"/>
      <c r="D386" s="908"/>
      <c r="E386" s="908"/>
      <c r="F386" s="454" t="s">
        <v>390</v>
      </c>
      <c r="G386" s="941"/>
      <c r="H386" s="908"/>
      <c r="I386" s="908"/>
      <c r="J386" s="908"/>
      <c r="K386" s="908"/>
      <c r="L386" s="908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917" t="s">
        <v>44</v>
      </c>
      <c r="G402" s="917"/>
      <c r="H402" s="494"/>
      <c r="I402" s="494"/>
      <c r="J402" s="494"/>
      <c r="K402" s="494"/>
      <c r="L402" s="494"/>
    </row>
    <row r="403" spans="2:12" ht="36" x14ac:dyDescent="0.35">
      <c r="B403" s="944"/>
      <c r="D403" s="946" t="s">
        <v>42</v>
      </c>
      <c r="E403" s="942" t="s">
        <v>43</v>
      </c>
      <c r="F403" s="487" t="s">
        <v>389</v>
      </c>
      <c r="G403" s="487" t="s">
        <v>459</v>
      </c>
      <c r="H403" s="942" t="s">
        <v>180</v>
      </c>
      <c r="I403" s="942" t="s">
        <v>128</v>
      </c>
      <c r="J403" s="942" t="s">
        <v>418</v>
      </c>
      <c r="K403" s="942" t="s">
        <v>419</v>
      </c>
      <c r="L403" s="942" t="s">
        <v>72</v>
      </c>
    </row>
    <row r="404" spans="2:12" ht="24" x14ac:dyDescent="0.35">
      <c r="B404" s="945"/>
      <c r="D404" s="947"/>
      <c r="E404" s="943"/>
      <c r="F404" s="487" t="s">
        <v>390</v>
      </c>
      <c r="G404" s="487" t="s">
        <v>460</v>
      </c>
      <c r="H404" s="943"/>
      <c r="I404" s="943"/>
      <c r="J404" s="943"/>
      <c r="K404" s="943"/>
      <c r="L404" s="943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913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914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911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912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917" t="s">
        <v>44</v>
      </c>
      <c r="G422" s="917"/>
      <c r="H422" s="917"/>
      <c r="I422" s="503"/>
      <c r="J422" s="503"/>
      <c r="K422" s="504" t="s">
        <v>470</v>
      </c>
      <c r="L422" s="504"/>
      <c r="M422" s="503"/>
    </row>
    <row r="423" spans="2:13" ht="48" x14ac:dyDescent="0.35">
      <c r="B423" s="948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35">
      <c r="B424" s="949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909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910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913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914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911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912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917" t="s">
        <v>44</v>
      </c>
      <c r="G444" s="917"/>
      <c r="H444" s="917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948"/>
      <c r="C445" s="15"/>
      <c r="D445" s="915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5">
      <c r="B446" s="949"/>
      <c r="C446" s="15"/>
      <c r="D446" s="916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909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910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913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914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911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912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725</v>
      </c>
    </row>
    <row r="468" spans="2:13" ht="12.9" customHeight="1" thickBot="1" x14ac:dyDescent="0.4">
      <c r="B468" s="503"/>
      <c r="D468" s="503"/>
      <c r="E468" s="503"/>
      <c r="F468" s="917" t="s">
        <v>44</v>
      </c>
      <c r="G468" s="917"/>
      <c r="H468" s="917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948"/>
      <c r="D469" s="915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35">
      <c r="B470" s="949"/>
      <c r="D470" s="916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909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910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913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914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911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912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951"/>
      <c r="D492" s="916" t="s">
        <v>42</v>
      </c>
      <c r="E492" s="952" t="s">
        <v>43</v>
      </c>
      <c r="F492" s="917" t="s">
        <v>44</v>
      </c>
      <c r="G492" s="917"/>
      <c r="H492" s="917"/>
      <c r="I492" s="543" t="s">
        <v>517</v>
      </c>
      <c r="J492" s="952" t="s">
        <v>128</v>
      </c>
      <c r="K492" s="543" t="s">
        <v>519</v>
      </c>
      <c r="L492" s="545"/>
    </row>
    <row r="493" spans="2:13" ht="33.65" customHeight="1" x14ac:dyDescent="0.35">
      <c r="B493" s="951"/>
      <c r="D493" s="916"/>
      <c r="E493" s="952"/>
      <c r="F493" s="509" t="s">
        <v>520</v>
      </c>
      <c r="G493" s="509" t="s">
        <v>521</v>
      </c>
      <c r="H493" s="509" t="s">
        <v>523</v>
      </c>
      <c r="I493" s="543" t="s">
        <v>518</v>
      </c>
      <c r="J493" s="952"/>
      <c r="K493" s="543"/>
      <c r="L493" s="545"/>
    </row>
    <row r="494" spans="2:13" x14ac:dyDescent="0.35">
      <c r="B494" s="951"/>
      <c r="D494" s="916"/>
      <c r="E494" s="952"/>
      <c r="F494" s="542"/>
      <c r="G494" s="543" t="s">
        <v>522</v>
      </c>
      <c r="H494" s="542"/>
      <c r="I494" s="621"/>
      <c r="J494" s="952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2">
        <v>3334.7</v>
      </c>
      <c r="L495" s="545"/>
    </row>
    <row r="496" spans="2:13" ht="12.65" customHeight="1" x14ac:dyDescent="0.35">
      <c r="B496" s="549" t="s">
        <v>525</v>
      </c>
      <c r="D496" s="954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3">
        <v>-17.5</v>
      </c>
      <c r="L496" s="568"/>
    </row>
    <row r="497" spans="2:12" ht="12.9" customHeight="1" thickBot="1" x14ac:dyDescent="0.4">
      <c r="B497" s="549" t="s">
        <v>526</v>
      </c>
      <c r="D497" s="903"/>
      <c r="E497" s="554"/>
      <c r="F497" s="554"/>
      <c r="G497" s="554"/>
      <c r="H497" s="554"/>
      <c r="I497" s="554"/>
      <c r="J497" s="569"/>
      <c r="K497" s="624"/>
      <c r="L497" s="568"/>
    </row>
    <row r="498" spans="2:12" ht="12.65" customHeight="1" x14ac:dyDescent="0.35">
      <c r="B498" s="550" t="s">
        <v>527</v>
      </c>
      <c r="D498" s="954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3">
        <v>-3.8</v>
      </c>
      <c r="L498" s="568"/>
    </row>
    <row r="499" spans="2:12" ht="12.9" customHeight="1" thickBot="1" x14ac:dyDescent="0.4">
      <c r="B499" s="551" t="s">
        <v>528</v>
      </c>
      <c r="D499" s="903"/>
      <c r="E499" s="554"/>
      <c r="F499" s="554"/>
      <c r="G499" s="554"/>
      <c r="H499" s="554"/>
      <c r="I499" s="554"/>
      <c r="J499" s="569"/>
      <c r="K499" s="624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5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3">
        <v>183.9</v>
      </c>
      <c r="L501" s="545"/>
    </row>
    <row r="502" spans="2:12" x14ac:dyDescent="0.35">
      <c r="B502" s="549" t="s">
        <v>354</v>
      </c>
      <c r="D502" s="954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3">
        <v>-13.2</v>
      </c>
      <c r="L502" s="570"/>
    </row>
    <row r="503" spans="2:12" ht="15" thickBot="1" x14ac:dyDescent="0.4">
      <c r="B503" s="549" t="s">
        <v>461</v>
      </c>
      <c r="D503" s="903"/>
      <c r="E503" s="554"/>
      <c r="F503" s="554"/>
      <c r="G503" s="554"/>
      <c r="H503" s="554"/>
      <c r="I503" s="554"/>
      <c r="J503" s="569"/>
      <c r="K503" s="624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6">
        <v>170.7</v>
      </c>
      <c r="L504" s="545"/>
    </row>
    <row r="505" spans="2:12" ht="12.65" customHeight="1" x14ac:dyDescent="0.35">
      <c r="B505" s="557" t="s">
        <v>398</v>
      </c>
      <c r="D505" s="954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3">
        <v>-0.6</v>
      </c>
      <c r="L505" s="571"/>
    </row>
    <row r="506" spans="2:12" ht="12.9" customHeight="1" thickBot="1" x14ac:dyDescent="0.4">
      <c r="B506" s="557" t="s">
        <v>399</v>
      </c>
      <c r="D506" s="903"/>
      <c r="E506" s="554"/>
      <c r="F506" s="554"/>
      <c r="G506" s="554"/>
      <c r="H506" s="554"/>
      <c r="I506" s="554"/>
      <c r="J506" s="569"/>
      <c r="K506" s="624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4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7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8">
        <v>3260.2</v>
      </c>
      <c r="L509" s="545"/>
    </row>
    <row r="510" spans="2:12" ht="12.65" customHeight="1" x14ac:dyDescent="0.35">
      <c r="B510" s="549" t="s">
        <v>525</v>
      </c>
      <c r="D510" s="953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3">
        <v>-16.8</v>
      </c>
      <c r="L510" s="568"/>
    </row>
    <row r="511" spans="2:12" ht="12.9" customHeight="1" thickBot="1" x14ac:dyDescent="0.4">
      <c r="B511" s="549" t="s">
        <v>526</v>
      </c>
      <c r="D511" s="901"/>
      <c r="E511" s="564"/>
      <c r="F511" s="564"/>
      <c r="G511" s="564"/>
      <c r="H511" s="564"/>
      <c r="I511" s="564"/>
      <c r="J511" s="574"/>
      <c r="K511" s="624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8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4">
        <v>81.7</v>
      </c>
      <c r="L513" s="545"/>
    </row>
    <row r="514" spans="2:12" x14ac:dyDescent="0.35">
      <c r="B514" s="549" t="s">
        <v>354</v>
      </c>
      <c r="D514" s="953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3">
        <v>-7.9</v>
      </c>
      <c r="L514" s="570"/>
    </row>
    <row r="515" spans="2:12" ht="15" thickBot="1" x14ac:dyDescent="0.4">
      <c r="B515" s="549" t="s">
        <v>461</v>
      </c>
      <c r="D515" s="901"/>
      <c r="E515" s="564"/>
      <c r="F515" s="564"/>
      <c r="G515" s="564"/>
      <c r="H515" s="564"/>
      <c r="I515" s="564"/>
      <c r="J515" s="576"/>
      <c r="K515" s="624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6">
        <v>73.8</v>
      </c>
      <c r="L516" s="545"/>
    </row>
    <row r="517" spans="2:12" x14ac:dyDescent="0.35">
      <c r="B517" s="557" t="s">
        <v>398</v>
      </c>
      <c r="D517" s="953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3" t="s">
        <v>18</v>
      </c>
      <c r="L517" s="570"/>
    </row>
    <row r="518" spans="2:12" ht="15" thickBot="1" x14ac:dyDescent="0.4">
      <c r="B518" s="557" t="s">
        <v>399</v>
      </c>
      <c r="D518" s="901"/>
      <c r="E518" s="564"/>
      <c r="F518" s="564"/>
      <c r="G518" s="564"/>
      <c r="H518" s="564"/>
      <c r="I518" s="564"/>
      <c r="J518" s="576"/>
      <c r="K518" s="624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9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951"/>
      <c r="D524" s="916" t="s">
        <v>42</v>
      </c>
      <c r="E524" s="592" t="s">
        <v>43</v>
      </c>
      <c r="F524" s="917" t="s">
        <v>44</v>
      </c>
      <c r="G524" s="917"/>
      <c r="H524" s="917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951"/>
      <c r="D525" s="916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951"/>
      <c r="D526" s="916"/>
      <c r="E526" s="592"/>
      <c r="F526" s="593"/>
      <c r="G526" s="592" t="s">
        <v>522</v>
      </c>
      <c r="H526" s="593"/>
      <c r="I526" s="621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954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3">
        <v>2.8</v>
      </c>
    </row>
    <row r="529" spans="2:11" ht="12.9" customHeight="1" thickBot="1" x14ac:dyDescent="0.4">
      <c r="B529" s="551" t="s">
        <v>589</v>
      </c>
      <c r="D529" s="903"/>
      <c r="E529" s="591"/>
      <c r="F529" s="591"/>
      <c r="G529" s="591"/>
      <c r="H529" s="591"/>
      <c r="I529" s="591"/>
      <c r="J529" s="569"/>
      <c r="K529" s="624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5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3">
        <v>53.1</v>
      </c>
    </row>
    <row r="532" spans="2:11" x14ac:dyDescent="0.35">
      <c r="B532" s="549" t="s">
        <v>354</v>
      </c>
      <c r="D532" s="954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3">
        <v>-2.2999999999999998</v>
      </c>
    </row>
    <row r="533" spans="2:11" ht="15" thickBot="1" x14ac:dyDescent="0.4">
      <c r="B533" s="549" t="s">
        <v>355</v>
      </c>
      <c r="D533" s="903"/>
      <c r="E533" s="591"/>
      <c r="F533" s="591"/>
      <c r="G533" s="591"/>
      <c r="H533" s="591"/>
      <c r="I533" s="591"/>
      <c r="J533" s="569"/>
      <c r="K533" s="624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6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4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7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4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4">
        <v>35.6</v>
      </c>
    </row>
    <row r="539" spans="2:11" x14ac:dyDescent="0.35">
      <c r="B539" s="549" t="s">
        <v>354</v>
      </c>
      <c r="D539" s="953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3">
        <v>5.3</v>
      </c>
    </row>
    <row r="540" spans="2:11" ht="15" thickBot="1" x14ac:dyDescent="0.4">
      <c r="B540" s="549" t="s">
        <v>355</v>
      </c>
      <c r="D540" s="901"/>
      <c r="E540" s="589"/>
      <c r="F540" s="589"/>
      <c r="G540" s="589"/>
      <c r="H540" s="589"/>
      <c r="I540" s="589"/>
      <c r="J540" s="576"/>
      <c r="K540" s="624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6">
        <v>40.9</v>
      </c>
    </row>
    <row r="542" spans="2:11" ht="15" thickBot="1" x14ac:dyDescent="0.4">
      <c r="B542" s="546" t="s">
        <v>596</v>
      </c>
      <c r="D542" s="641" t="s">
        <v>591</v>
      </c>
      <c r="E542" s="641">
        <v>619.29999999999995</v>
      </c>
      <c r="F542" s="641">
        <v>-12.9</v>
      </c>
      <c r="G542" s="641">
        <v>-22.1</v>
      </c>
      <c r="H542" s="641">
        <v>14.1</v>
      </c>
      <c r="I542" s="641">
        <v>71.599999999999994</v>
      </c>
      <c r="J542" s="641">
        <v>445</v>
      </c>
      <c r="K542" s="625" t="s">
        <v>597</v>
      </c>
    </row>
    <row r="545" spans="2:11" ht="16" thickBot="1" x14ac:dyDescent="0.3">
      <c r="B545" s="892"/>
      <c r="C545" s="648"/>
      <c r="D545" s="898" t="s">
        <v>42</v>
      </c>
      <c r="E545" s="898" t="s">
        <v>43</v>
      </c>
      <c r="F545" s="906" t="s">
        <v>44</v>
      </c>
      <c r="G545" s="906"/>
      <c r="H545" s="906"/>
      <c r="I545" s="652" t="s">
        <v>517</v>
      </c>
      <c r="J545" s="898" t="s">
        <v>128</v>
      </c>
      <c r="K545" s="652" t="s">
        <v>41</v>
      </c>
    </row>
    <row r="546" spans="2:11" ht="24" x14ac:dyDescent="0.25">
      <c r="B546" s="892"/>
      <c r="C546" s="648"/>
      <c r="D546" s="898"/>
      <c r="E546" s="898"/>
      <c r="F546" s="955" t="s">
        <v>602</v>
      </c>
      <c r="G546" s="654" t="s">
        <v>521</v>
      </c>
      <c r="H546" s="955" t="s">
        <v>523</v>
      </c>
      <c r="I546" s="652" t="s">
        <v>518</v>
      </c>
      <c r="J546" s="898"/>
      <c r="K546" s="652" t="s">
        <v>607</v>
      </c>
    </row>
    <row r="547" spans="2:11" x14ac:dyDescent="0.25">
      <c r="B547" s="892"/>
      <c r="C547" s="950"/>
      <c r="D547" s="898"/>
      <c r="E547" s="898"/>
      <c r="F547" s="956"/>
      <c r="G547" s="652" t="s">
        <v>522</v>
      </c>
      <c r="H547" s="956"/>
      <c r="I547" s="653"/>
      <c r="J547" s="898"/>
      <c r="K547" s="653"/>
    </row>
    <row r="548" spans="2:11" ht="13" thickBot="1" x14ac:dyDescent="0.3">
      <c r="B548" s="546" t="s">
        <v>588</v>
      </c>
      <c r="C548" s="950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5" t="s">
        <v>532</v>
      </c>
    </row>
    <row r="549" spans="2:11" ht="16" thickBot="1" x14ac:dyDescent="0.3">
      <c r="B549" s="666" t="s">
        <v>610</v>
      </c>
      <c r="C549" s="648"/>
      <c r="D549" s="645" t="s">
        <v>18</v>
      </c>
      <c r="E549" s="645" t="s">
        <v>18</v>
      </c>
      <c r="F549" s="645" t="s">
        <v>18</v>
      </c>
      <c r="G549" s="645" t="s">
        <v>18</v>
      </c>
      <c r="H549" s="645" t="s">
        <v>18</v>
      </c>
      <c r="I549" s="645" t="s">
        <v>18</v>
      </c>
      <c r="J549" s="645">
        <v>2.8</v>
      </c>
      <c r="K549" s="656">
        <v>2.8</v>
      </c>
    </row>
    <row r="550" spans="2:11" ht="16" thickBot="1" x14ac:dyDescent="0.3">
      <c r="B550" s="553" t="s">
        <v>590</v>
      </c>
      <c r="C550" s="648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7" t="s">
        <v>592</v>
      </c>
    </row>
    <row r="551" spans="2:11" ht="13" thickBot="1" x14ac:dyDescent="0.3">
      <c r="B551" s="649" t="s">
        <v>176</v>
      </c>
      <c r="C551" s="950"/>
      <c r="D551" s="658" t="s">
        <v>18</v>
      </c>
      <c r="E551" s="658" t="s">
        <v>18</v>
      </c>
      <c r="F551" s="658" t="s">
        <v>18</v>
      </c>
      <c r="G551" s="658" t="s">
        <v>18</v>
      </c>
      <c r="H551" s="658" t="s">
        <v>18</v>
      </c>
      <c r="I551" s="658" t="s">
        <v>18</v>
      </c>
      <c r="J551" s="658">
        <v>47.9</v>
      </c>
      <c r="K551" s="659">
        <v>47.9</v>
      </c>
    </row>
    <row r="552" spans="2:11" ht="13" thickBot="1" x14ac:dyDescent="0.3">
      <c r="B552" s="667" t="s">
        <v>609</v>
      </c>
      <c r="C552" s="950"/>
      <c r="D552" s="645" t="s">
        <v>18</v>
      </c>
      <c r="E552" s="645" t="s">
        <v>18</v>
      </c>
      <c r="F552" s="645">
        <v>0.7</v>
      </c>
      <c r="G552" s="645">
        <v>-11.3</v>
      </c>
      <c r="H552" s="645">
        <v>7.4</v>
      </c>
      <c r="I552" s="645">
        <v>0.3</v>
      </c>
      <c r="J552" s="645" t="s">
        <v>18</v>
      </c>
      <c r="K552" s="659">
        <v>-2.9</v>
      </c>
    </row>
    <row r="553" spans="2:11" ht="16" thickBot="1" x14ac:dyDescent="0.3">
      <c r="B553" s="551" t="s">
        <v>76</v>
      </c>
      <c r="C553" s="648"/>
      <c r="D553" s="645" t="s">
        <v>18</v>
      </c>
      <c r="E553" s="645" t="s">
        <v>18</v>
      </c>
      <c r="F553" s="645">
        <v>0.7</v>
      </c>
      <c r="G553" s="645">
        <v>-11.3</v>
      </c>
      <c r="H553" s="645">
        <v>7.4</v>
      </c>
      <c r="I553" s="645">
        <v>0.3</v>
      </c>
      <c r="J553" s="645">
        <v>47.9</v>
      </c>
      <c r="K553" s="660">
        <v>45</v>
      </c>
    </row>
    <row r="554" spans="2:11" ht="16" thickBot="1" x14ac:dyDescent="0.3">
      <c r="B554" s="650" t="s">
        <v>604</v>
      </c>
      <c r="C554" s="648"/>
      <c r="D554" s="661" t="s">
        <v>18</v>
      </c>
      <c r="E554" s="661" t="s">
        <v>18</v>
      </c>
      <c r="F554" s="661" t="s">
        <v>18</v>
      </c>
      <c r="G554" s="661" t="s">
        <v>18</v>
      </c>
      <c r="H554" s="661" t="s">
        <v>18</v>
      </c>
      <c r="I554" s="661" t="s">
        <v>18</v>
      </c>
      <c r="J554" s="661">
        <v>-67.2</v>
      </c>
      <c r="K554" s="656">
        <v>-67.2</v>
      </c>
    </row>
    <row r="555" spans="2:11" ht="16" thickBot="1" x14ac:dyDescent="0.3">
      <c r="B555" s="651" t="s">
        <v>357</v>
      </c>
      <c r="C555" s="648"/>
      <c r="D555" s="645" t="s">
        <v>18</v>
      </c>
      <c r="E555" s="645">
        <v>153.19999999999999</v>
      </c>
      <c r="F555" s="645" t="s">
        <v>18</v>
      </c>
      <c r="G555" s="645" t="s">
        <v>18</v>
      </c>
      <c r="H555" s="645" t="s">
        <v>18</v>
      </c>
      <c r="I555" s="645" t="s">
        <v>18</v>
      </c>
      <c r="J555" s="645">
        <v>-153.19999999999999</v>
      </c>
      <c r="K555" s="656" t="s">
        <v>18</v>
      </c>
    </row>
    <row r="556" spans="2:11" ht="16" thickBot="1" x14ac:dyDescent="0.3">
      <c r="B556" s="546" t="s">
        <v>605</v>
      </c>
      <c r="C556" s="648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2">
        <v>3464.1</v>
      </c>
    </row>
    <row r="557" spans="2:11" ht="16" thickBot="1" x14ac:dyDescent="0.3">
      <c r="B557" s="561"/>
      <c r="C557" s="648"/>
      <c r="D557" s="663"/>
      <c r="E557" s="663"/>
      <c r="F557" s="663"/>
      <c r="G557" s="663"/>
      <c r="H557" s="663"/>
      <c r="I557" s="663"/>
      <c r="J557" s="663"/>
      <c r="K557" s="664"/>
    </row>
    <row r="558" spans="2:11" ht="16" thickBot="1" x14ac:dyDescent="0.3">
      <c r="B558" s="555" t="s">
        <v>595</v>
      </c>
      <c r="C558" s="648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6" t="s">
        <v>530</v>
      </c>
    </row>
    <row r="559" spans="2:11" ht="16" thickBot="1" x14ac:dyDescent="0.3">
      <c r="B559" s="649" t="s">
        <v>176</v>
      </c>
      <c r="C559" s="648"/>
      <c r="D559" s="665" t="s">
        <v>18</v>
      </c>
      <c r="E559" s="665" t="s">
        <v>18</v>
      </c>
      <c r="F559" s="665" t="s">
        <v>18</v>
      </c>
      <c r="G559" s="665" t="s">
        <v>18</v>
      </c>
      <c r="H559" s="665" t="s">
        <v>18</v>
      </c>
      <c r="I559" s="665" t="s">
        <v>18</v>
      </c>
      <c r="J559" s="665">
        <v>89.6</v>
      </c>
      <c r="K559" s="656">
        <v>89.6</v>
      </c>
    </row>
    <row r="560" spans="2:11" ht="13" thickBot="1" x14ac:dyDescent="0.3">
      <c r="B560" s="667" t="s">
        <v>609</v>
      </c>
      <c r="C560" s="950"/>
      <c r="D560" s="644" t="s">
        <v>18</v>
      </c>
      <c r="E560" s="644" t="s">
        <v>18</v>
      </c>
      <c r="F560" s="644" t="s">
        <v>18</v>
      </c>
      <c r="G560" s="644">
        <v>-3.2</v>
      </c>
      <c r="H560" s="644">
        <v>-28.3</v>
      </c>
      <c r="I560" s="644">
        <v>20</v>
      </c>
      <c r="J560" s="644" t="s">
        <v>18</v>
      </c>
      <c r="K560" s="657">
        <v>-11.5</v>
      </c>
    </row>
    <row r="561" spans="2:12" ht="13" thickBot="1" x14ac:dyDescent="0.3">
      <c r="B561" s="553" t="s">
        <v>76</v>
      </c>
      <c r="C561" s="950"/>
      <c r="D561" s="644" t="s">
        <v>18</v>
      </c>
      <c r="E561" s="644" t="s">
        <v>18</v>
      </c>
      <c r="F561" s="644" t="s">
        <v>18</v>
      </c>
      <c r="G561" s="644">
        <v>-3.2</v>
      </c>
      <c r="H561" s="644">
        <v>-28.3</v>
      </c>
      <c r="I561" s="644">
        <v>20</v>
      </c>
      <c r="J561" s="644">
        <v>89.6</v>
      </c>
      <c r="K561" s="660">
        <v>78.099999999999994</v>
      </c>
    </row>
    <row r="562" spans="2:12" ht="16" thickBot="1" x14ac:dyDescent="0.3">
      <c r="B562" s="651" t="s">
        <v>357</v>
      </c>
      <c r="C562" s="648"/>
      <c r="D562" s="644" t="s">
        <v>18</v>
      </c>
      <c r="E562" s="644">
        <v>8.3000000000000007</v>
      </c>
      <c r="F562" s="644" t="s">
        <v>18</v>
      </c>
      <c r="G562" s="644" t="s">
        <v>18</v>
      </c>
      <c r="H562" s="644" t="s">
        <v>18</v>
      </c>
      <c r="I562" s="644" t="s">
        <v>18</v>
      </c>
      <c r="J562" s="644">
        <v>-8.3000000000000007</v>
      </c>
      <c r="K562" s="656" t="s">
        <v>18</v>
      </c>
    </row>
    <row r="563" spans="2:12" ht="16" thickBot="1" x14ac:dyDescent="0.3">
      <c r="B563" s="546" t="s">
        <v>606</v>
      </c>
      <c r="C563" s="648"/>
      <c r="D563" s="641" t="s">
        <v>591</v>
      </c>
      <c r="E563" s="641">
        <v>627.6</v>
      </c>
      <c r="F563" s="641">
        <v>-12.9</v>
      </c>
      <c r="G563" s="641">
        <v>-25.3</v>
      </c>
      <c r="H563" s="641">
        <v>-7.8</v>
      </c>
      <c r="I563" s="641">
        <v>79.900000000000006</v>
      </c>
      <c r="J563" s="641">
        <v>490.7</v>
      </c>
      <c r="K563" s="656" t="s">
        <v>608</v>
      </c>
    </row>
    <row r="564" spans="2:12" ht="15.5" x14ac:dyDescent="0.25">
      <c r="C564" s="648"/>
    </row>
    <row r="565" spans="2:12" ht="36" x14ac:dyDescent="0.35">
      <c r="B565" s="566" t="s">
        <v>613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726</v>
      </c>
    </row>
    <row r="569" spans="2:12" ht="12.75" customHeight="1" x14ac:dyDescent="0.35">
      <c r="B569" s="892"/>
      <c r="D569" s="898" t="s">
        <v>42</v>
      </c>
      <c r="E569" s="671" t="s">
        <v>43</v>
      </c>
      <c r="F569" s="906" t="s">
        <v>44</v>
      </c>
      <c r="G569" s="906"/>
      <c r="H569" s="906"/>
      <c r="I569" s="671" t="s">
        <v>517</v>
      </c>
      <c r="J569" s="671" t="s">
        <v>128</v>
      </c>
      <c r="K569" s="671" t="s">
        <v>623</v>
      </c>
      <c r="L569" s="545"/>
    </row>
    <row r="570" spans="2:12" ht="24.5" thickBot="1" x14ac:dyDescent="0.4">
      <c r="B570" s="892"/>
      <c r="D570" s="898"/>
      <c r="E570" s="671"/>
      <c r="F570" s="907"/>
      <c r="G570" s="907"/>
      <c r="H570" s="907"/>
      <c r="I570" s="671" t="s">
        <v>518</v>
      </c>
      <c r="J570" s="671"/>
      <c r="K570" s="671" t="s">
        <v>624</v>
      </c>
      <c r="L570" s="545"/>
    </row>
    <row r="571" spans="2:12" ht="24" customHeight="1" x14ac:dyDescent="0.35">
      <c r="B571" s="892"/>
      <c r="D571" s="898"/>
      <c r="E571" s="671"/>
      <c r="F571" s="672" t="s">
        <v>625</v>
      </c>
      <c r="G571" s="672" t="s">
        <v>521</v>
      </c>
      <c r="H571" s="672" t="s">
        <v>523</v>
      </c>
      <c r="I571" s="653"/>
      <c r="J571" s="671"/>
      <c r="K571" s="671" t="s">
        <v>607</v>
      </c>
      <c r="L571" s="545"/>
    </row>
    <row r="572" spans="2:12" x14ac:dyDescent="0.35">
      <c r="B572" s="892"/>
      <c r="D572" s="898"/>
      <c r="E572" s="671"/>
      <c r="F572" s="673"/>
      <c r="G572" s="671" t="s">
        <v>522</v>
      </c>
      <c r="H572" s="673"/>
      <c r="I572" s="653"/>
      <c r="J572" s="671"/>
      <c r="K572" s="653"/>
      <c r="L572" s="545"/>
    </row>
    <row r="573" spans="2:12" ht="15" thickBot="1" x14ac:dyDescent="0.4">
      <c r="B573" s="546" t="s">
        <v>588</v>
      </c>
      <c r="D573" s="695">
        <v>2239.3000000000002</v>
      </c>
      <c r="E573" s="548">
        <v>628.20000000000005</v>
      </c>
      <c r="F573" s="548">
        <v>-12.9</v>
      </c>
      <c r="G573" s="678">
        <v>-32.799999999999997</v>
      </c>
      <c r="H573" s="678">
        <v>1.5</v>
      </c>
      <c r="I573" s="678">
        <v>75.8</v>
      </c>
      <c r="J573" s="548">
        <v>584.4</v>
      </c>
      <c r="K573" s="655" t="s">
        <v>532</v>
      </c>
      <c r="L573" s="545"/>
    </row>
    <row r="574" spans="2:12" ht="12.75" customHeight="1" x14ac:dyDescent="0.35">
      <c r="B574" s="549" t="s">
        <v>527</v>
      </c>
      <c r="D574" s="954" t="s">
        <v>18</v>
      </c>
      <c r="E574" s="675" t="s">
        <v>18</v>
      </c>
      <c r="F574" s="675" t="s">
        <v>18</v>
      </c>
      <c r="G574" s="685" t="s">
        <v>18</v>
      </c>
      <c r="H574" s="685" t="s">
        <v>18</v>
      </c>
      <c r="I574" s="685" t="s">
        <v>18</v>
      </c>
      <c r="J574" s="567">
        <v>2.8</v>
      </c>
      <c r="K574" s="659">
        <v>2.8</v>
      </c>
      <c r="L574" s="684"/>
    </row>
    <row r="575" spans="2:12" ht="13.5" customHeight="1" thickBot="1" x14ac:dyDescent="0.4">
      <c r="B575" s="551" t="s">
        <v>589</v>
      </c>
      <c r="D575" s="903"/>
      <c r="E575" s="676"/>
      <c r="F575" s="676"/>
      <c r="G575" s="686"/>
      <c r="H575" s="686"/>
      <c r="I575" s="686"/>
      <c r="J575" s="569"/>
      <c r="K575" s="656"/>
      <c r="L575" s="684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8">
        <v>-32.799999999999997</v>
      </c>
      <c r="H576" s="678">
        <v>1.5</v>
      </c>
      <c r="I576" s="678">
        <v>75.8</v>
      </c>
      <c r="J576" s="548">
        <v>587.20000000000005</v>
      </c>
      <c r="K576" s="657" t="s">
        <v>592</v>
      </c>
      <c r="L576" s="545"/>
    </row>
    <row r="577" spans="2:12" ht="15" thickBot="1" x14ac:dyDescent="0.4">
      <c r="B577" s="649" t="s">
        <v>176</v>
      </c>
      <c r="D577" s="658" t="s">
        <v>18</v>
      </c>
      <c r="E577" s="658" t="s">
        <v>18</v>
      </c>
      <c r="F577" s="658" t="s">
        <v>18</v>
      </c>
      <c r="G577" s="658" t="s">
        <v>18</v>
      </c>
      <c r="H577" s="658" t="s">
        <v>18</v>
      </c>
      <c r="I577" s="658" t="s">
        <v>18</v>
      </c>
      <c r="J577" s="658">
        <v>98.7</v>
      </c>
      <c r="K577" s="659">
        <v>98.7</v>
      </c>
      <c r="L577" s="545"/>
    </row>
    <row r="578" spans="2:12" x14ac:dyDescent="0.35">
      <c r="B578" s="549" t="s">
        <v>354</v>
      </c>
      <c r="D578" s="958" t="s">
        <v>18</v>
      </c>
      <c r="E578" s="683" t="s">
        <v>18</v>
      </c>
      <c r="F578" s="683">
        <v>0.7</v>
      </c>
      <c r="G578" s="683">
        <v>-11.6</v>
      </c>
      <c r="H578" s="683">
        <v>-9.5</v>
      </c>
      <c r="I578" s="683">
        <v>7.4</v>
      </c>
      <c r="J578" s="682" t="s">
        <v>18</v>
      </c>
      <c r="K578" s="702">
        <v>-13</v>
      </c>
      <c r="L578" s="570"/>
    </row>
    <row r="579" spans="2:12" ht="15" thickBot="1" x14ac:dyDescent="0.4">
      <c r="B579" s="551" t="s">
        <v>355</v>
      </c>
      <c r="D579" s="903"/>
      <c r="E579" s="676"/>
      <c r="F579" s="676"/>
      <c r="G579" s="676"/>
      <c r="H579" s="676"/>
      <c r="I579" s="676"/>
      <c r="J579" s="569"/>
      <c r="K579" s="656"/>
      <c r="L579" s="570"/>
    </row>
    <row r="580" spans="2:12" ht="15" thickBot="1" x14ac:dyDescent="0.4">
      <c r="B580" s="551" t="s">
        <v>76</v>
      </c>
      <c r="D580" s="676" t="s">
        <v>18</v>
      </c>
      <c r="E580" s="676" t="s">
        <v>18</v>
      </c>
      <c r="F580" s="676">
        <v>0.7</v>
      </c>
      <c r="G580" s="676">
        <v>-11.6</v>
      </c>
      <c r="H580" s="676">
        <v>-9.5</v>
      </c>
      <c r="I580" s="676">
        <v>7.4</v>
      </c>
      <c r="J580" s="676">
        <v>98.7</v>
      </c>
      <c r="K580" s="660">
        <v>85.7</v>
      </c>
      <c r="L580" s="545"/>
    </row>
    <row r="581" spans="2:12" ht="15" thickBot="1" x14ac:dyDescent="0.4">
      <c r="B581" s="650" t="s">
        <v>604</v>
      </c>
      <c r="D581" s="661" t="s">
        <v>18</v>
      </c>
      <c r="E581" s="661" t="s">
        <v>18</v>
      </c>
      <c r="F581" s="661" t="s">
        <v>18</v>
      </c>
      <c r="G581" s="661" t="s">
        <v>18</v>
      </c>
      <c r="H581" s="661" t="s">
        <v>18</v>
      </c>
      <c r="I581" s="661" t="s">
        <v>18</v>
      </c>
      <c r="J581" s="661">
        <v>-67.2</v>
      </c>
      <c r="K581" s="656">
        <v>-67.2</v>
      </c>
      <c r="L581" s="679"/>
    </row>
    <row r="582" spans="2:12" ht="15" thickBot="1" x14ac:dyDescent="0.4">
      <c r="B582" s="651" t="s">
        <v>357</v>
      </c>
      <c r="D582" s="676" t="s">
        <v>18</v>
      </c>
      <c r="E582" s="676">
        <v>153.19999999999999</v>
      </c>
      <c r="F582" s="676" t="s">
        <v>18</v>
      </c>
      <c r="G582" s="676" t="s">
        <v>18</v>
      </c>
      <c r="H582" s="676" t="s">
        <v>18</v>
      </c>
      <c r="I582" s="676" t="s">
        <v>18</v>
      </c>
      <c r="J582" s="676">
        <v>-153.19999999999999</v>
      </c>
      <c r="K582" s="656" t="s">
        <v>18</v>
      </c>
      <c r="L582" s="545"/>
    </row>
    <row r="583" spans="2:12" ht="15" thickBot="1" x14ac:dyDescent="0.4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8">
        <v>-8</v>
      </c>
      <c r="I583" s="548">
        <v>83.2</v>
      </c>
      <c r="J583" s="548">
        <v>465.5</v>
      </c>
      <c r="K583" s="656" t="s">
        <v>618</v>
      </c>
      <c r="L583" s="545"/>
    </row>
    <row r="584" spans="2:12" ht="15" thickBot="1" x14ac:dyDescent="0.4">
      <c r="B584" s="561"/>
      <c r="D584" s="663"/>
      <c r="E584" s="663"/>
      <c r="F584" s="663"/>
      <c r="G584" s="663"/>
      <c r="H584" s="663"/>
      <c r="I584" s="663"/>
      <c r="J584" s="663"/>
      <c r="K584" s="664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6" t="s">
        <v>530</v>
      </c>
      <c r="L585" s="545"/>
    </row>
    <row r="586" spans="2:12" ht="15" thickBot="1" x14ac:dyDescent="0.4">
      <c r="B586" s="649" t="s">
        <v>176</v>
      </c>
      <c r="D586" s="665" t="s">
        <v>18</v>
      </c>
      <c r="E586" s="665" t="s">
        <v>18</v>
      </c>
      <c r="F586" s="665" t="s">
        <v>18</v>
      </c>
      <c r="G586" s="665" t="s">
        <v>18</v>
      </c>
      <c r="H586" s="665" t="s">
        <v>18</v>
      </c>
      <c r="I586" s="665" t="s">
        <v>18</v>
      </c>
      <c r="J586" s="665">
        <v>194.3</v>
      </c>
      <c r="K586" s="656">
        <v>194.3</v>
      </c>
      <c r="L586" s="545"/>
    </row>
    <row r="587" spans="2:12" x14ac:dyDescent="0.35">
      <c r="B587" s="549" t="s">
        <v>354</v>
      </c>
      <c r="D587" s="957" t="s">
        <v>18</v>
      </c>
      <c r="E587" s="681" t="s">
        <v>18</v>
      </c>
      <c r="F587" s="681" t="s">
        <v>18</v>
      </c>
      <c r="G587" s="681">
        <v>-3.2</v>
      </c>
      <c r="H587" s="699">
        <v>-15</v>
      </c>
      <c r="I587" s="681">
        <v>12.9</v>
      </c>
      <c r="J587" s="680" t="s">
        <v>18</v>
      </c>
      <c r="K587" s="659">
        <v>-5.3</v>
      </c>
      <c r="L587" s="570"/>
    </row>
    <row r="588" spans="2:12" ht="15" thickBot="1" x14ac:dyDescent="0.4">
      <c r="B588" s="551" t="s">
        <v>355</v>
      </c>
      <c r="D588" s="901"/>
      <c r="E588" s="674"/>
      <c r="F588" s="674"/>
      <c r="G588" s="674"/>
      <c r="H588" s="674"/>
      <c r="I588" s="674"/>
      <c r="J588" s="576"/>
      <c r="K588" s="656"/>
      <c r="L588" s="570"/>
    </row>
    <row r="589" spans="2:12" ht="15" thickBot="1" x14ac:dyDescent="0.4">
      <c r="B589" s="553" t="s">
        <v>76</v>
      </c>
      <c r="D589" s="674" t="s">
        <v>18</v>
      </c>
      <c r="E589" s="674" t="s">
        <v>18</v>
      </c>
      <c r="F589" s="674" t="s">
        <v>18</v>
      </c>
      <c r="G589" s="674">
        <v>-3.2</v>
      </c>
      <c r="H589" s="700">
        <v>-15</v>
      </c>
      <c r="I589" s="674">
        <v>12.9</v>
      </c>
      <c r="J589" s="674">
        <v>194.3</v>
      </c>
      <c r="K589" s="701">
        <v>189</v>
      </c>
      <c r="L589" s="545"/>
    </row>
    <row r="590" spans="2:12" ht="15" thickBot="1" x14ac:dyDescent="0.4">
      <c r="B590" s="651" t="s">
        <v>357</v>
      </c>
      <c r="D590" s="674" t="s">
        <v>18</v>
      </c>
      <c r="E590" s="674">
        <v>8.9</v>
      </c>
      <c r="F590" s="674" t="s">
        <v>18</v>
      </c>
      <c r="G590" s="674" t="s">
        <v>18</v>
      </c>
      <c r="H590" s="674" t="s">
        <v>18</v>
      </c>
      <c r="I590" s="674" t="s">
        <v>18</v>
      </c>
      <c r="J590" s="674">
        <v>-8.9</v>
      </c>
      <c r="K590" s="656" t="s">
        <v>18</v>
      </c>
      <c r="L590" s="545"/>
    </row>
    <row r="591" spans="2:12" ht="15" thickBot="1" x14ac:dyDescent="0.4">
      <c r="B591" s="546" t="s">
        <v>627</v>
      </c>
      <c r="D591" s="641" t="s">
        <v>591</v>
      </c>
      <c r="E591" s="641">
        <v>628.20000000000005</v>
      </c>
      <c r="F591" s="641">
        <v>-12.9</v>
      </c>
      <c r="G591" s="641">
        <v>-25.3</v>
      </c>
      <c r="H591" s="641">
        <v>5.5</v>
      </c>
      <c r="I591" s="641">
        <v>72.8</v>
      </c>
      <c r="J591" s="641">
        <v>594.79999999999995</v>
      </c>
      <c r="K591" s="656" t="s">
        <v>628</v>
      </c>
      <c r="L591" s="545"/>
    </row>
    <row r="594" spans="2:11" ht="43.5" x14ac:dyDescent="0.35">
      <c r="B594" s="510" t="s">
        <v>727</v>
      </c>
    </row>
    <row r="595" spans="2:11" x14ac:dyDescent="0.35">
      <c r="B595" s="892"/>
      <c r="D595" s="898" t="s">
        <v>42</v>
      </c>
      <c r="E595" s="692" t="s">
        <v>43</v>
      </c>
      <c r="F595" s="906" t="s">
        <v>44</v>
      </c>
      <c r="G595" s="906"/>
      <c r="H595" s="906"/>
      <c r="I595" s="692" t="s">
        <v>517</v>
      </c>
      <c r="J595" s="692" t="s">
        <v>128</v>
      </c>
      <c r="K595" s="692" t="s">
        <v>623</v>
      </c>
    </row>
    <row r="596" spans="2:11" ht="24.5" thickBot="1" x14ac:dyDescent="0.4">
      <c r="B596" s="892"/>
      <c r="D596" s="898"/>
      <c r="E596" s="692"/>
      <c r="F596" s="907"/>
      <c r="G596" s="907"/>
      <c r="H596" s="907"/>
      <c r="I596" s="692" t="s">
        <v>518</v>
      </c>
      <c r="J596" s="692"/>
      <c r="K596" s="692" t="s">
        <v>624</v>
      </c>
    </row>
    <row r="597" spans="2:11" ht="36" x14ac:dyDescent="0.35">
      <c r="B597" s="892"/>
      <c r="D597" s="898"/>
      <c r="E597" s="692"/>
      <c r="F597" s="693" t="s">
        <v>625</v>
      </c>
      <c r="G597" s="693" t="s">
        <v>521</v>
      </c>
      <c r="H597" s="693" t="s">
        <v>523</v>
      </c>
      <c r="I597" s="653"/>
      <c r="J597" s="692"/>
      <c r="K597" s="692" t="s">
        <v>607</v>
      </c>
    </row>
    <row r="598" spans="2:11" x14ac:dyDescent="0.35">
      <c r="B598" s="892"/>
      <c r="D598" s="898"/>
      <c r="E598" s="692"/>
      <c r="F598" s="694"/>
      <c r="G598" s="692" t="s">
        <v>522</v>
      </c>
      <c r="H598" s="694"/>
      <c r="I598" s="653"/>
      <c r="J598" s="692"/>
      <c r="K598" s="653"/>
    </row>
    <row r="599" spans="2:11" ht="15" thickBot="1" x14ac:dyDescent="0.4">
      <c r="B599" s="546" t="s">
        <v>588</v>
      </c>
      <c r="D599" s="695">
        <v>2239.3000000000002</v>
      </c>
      <c r="E599" s="548">
        <v>628.20000000000005</v>
      </c>
      <c r="F599" s="548">
        <v>-12.9</v>
      </c>
      <c r="G599" s="678">
        <v>-32.799999999999997</v>
      </c>
      <c r="H599" s="678">
        <v>1.5</v>
      </c>
      <c r="I599" s="678">
        <v>75.8</v>
      </c>
      <c r="J599" s="548">
        <v>584.4</v>
      </c>
      <c r="K599" s="709">
        <v>3483.5</v>
      </c>
    </row>
    <row r="600" spans="2:11" ht="15" thickBot="1" x14ac:dyDescent="0.4">
      <c r="B600" s="666" t="s">
        <v>610</v>
      </c>
      <c r="D600" s="691" t="s">
        <v>18</v>
      </c>
      <c r="E600" s="691" t="s">
        <v>18</v>
      </c>
      <c r="F600" s="691" t="s">
        <v>18</v>
      </c>
      <c r="G600" s="685" t="s">
        <v>18</v>
      </c>
      <c r="H600" s="685" t="s">
        <v>18</v>
      </c>
      <c r="I600" s="685" t="s">
        <v>18</v>
      </c>
      <c r="J600" s="567">
        <v>2.8</v>
      </c>
      <c r="K600" s="710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8">
        <v>-32.799999999999997</v>
      </c>
      <c r="H601" s="678">
        <v>1.5</v>
      </c>
      <c r="I601" s="678">
        <v>75.8</v>
      </c>
      <c r="J601" s="548">
        <v>587.20000000000005</v>
      </c>
      <c r="K601" s="711">
        <v>3486.3</v>
      </c>
    </row>
    <row r="602" spans="2:11" ht="15" thickBot="1" x14ac:dyDescent="0.4">
      <c r="B602" s="649" t="s">
        <v>176</v>
      </c>
      <c r="D602" s="658" t="s">
        <v>18</v>
      </c>
      <c r="E602" s="658" t="s">
        <v>18</v>
      </c>
      <c r="F602" s="658" t="s">
        <v>18</v>
      </c>
      <c r="G602" s="658" t="s">
        <v>18</v>
      </c>
      <c r="H602" s="658" t="s">
        <v>18</v>
      </c>
      <c r="I602" s="658" t="s">
        <v>18</v>
      </c>
      <c r="J602" s="703">
        <v>36</v>
      </c>
      <c r="K602" s="710">
        <v>36</v>
      </c>
    </row>
    <row r="603" spans="2:11" ht="15" thickBot="1" x14ac:dyDescent="0.4">
      <c r="B603" s="549" t="s">
        <v>354</v>
      </c>
      <c r="D603" s="689" t="s">
        <v>18</v>
      </c>
      <c r="E603" s="689" t="s">
        <v>18</v>
      </c>
      <c r="F603" s="689">
        <v>0.7</v>
      </c>
      <c r="G603" s="689">
        <v>-42.2</v>
      </c>
      <c r="H603" s="704">
        <v>8</v>
      </c>
      <c r="I603" s="689">
        <v>1.7</v>
      </c>
      <c r="J603" s="682" t="s">
        <v>18</v>
      </c>
      <c r="K603" s="710">
        <v>-31.8</v>
      </c>
    </row>
    <row r="604" spans="2:11" ht="15" thickBot="1" x14ac:dyDescent="0.4">
      <c r="B604" s="551" t="s">
        <v>76</v>
      </c>
      <c r="D604" s="690" t="s">
        <v>18</v>
      </c>
      <c r="E604" s="690" t="s">
        <v>18</v>
      </c>
      <c r="F604" s="690">
        <v>0.7</v>
      </c>
      <c r="G604" s="690">
        <v>-42.2</v>
      </c>
      <c r="H604" s="705">
        <v>8</v>
      </c>
      <c r="I604" s="690">
        <v>1.7</v>
      </c>
      <c r="J604" s="705">
        <v>36</v>
      </c>
      <c r="K604" s="712">
        <v>4.2</v>
      </c>
    </row>
    <row r="605" spans="2:11" ht="15" thickBot="1" x14ac:dyDescent="0.4">
      <c r="B605" s="650" t="s">
        <v>604</v>
      </c>
      <c r="D605" s="661" t="s">
        <v>18</v>
      </c>
      <c r="E605" s="661" t="s">
        <v>18</v>
      </c>
      <c r="F605" s="661" t="s">
        <v>18</v>
      </c>
      <c r="G605" s="661" t="s">
        <v>18</v>
      </c>
      <c r="H605" s="661" t="s">
        <v>18</v>
      </c>
      <c r="I605" s="661" t="s">
        <v>18</v>
      </c>
      <c r="J605" s="661">
        <v>-67.2</v>
      </c>
      <c r="K605" s="713">
        <v>-67.2</v>
      </c>
    </row>
    <row r="606" spans="2:11" ht="15" thickBot="1" x14ac:dyDescent="0.4">
      <c r="B606" s="651" t="s">
        <v>357</v>
      </c>
      <c r="D606" s="690" t="s">
        <v>18</v>
      </c>
      <c r="E606" s="690">
        <v>153.19999999999999</v>
      </c>
      <c r="F606" s="690" t="s">
        <v>18</v>
      </c>
      <c r="G606" s="690" t="s">
        <v>18</v>
      </c>
      <c r="H606" s="690" t="s">
        <v>18</v>
      </c>
      <c r="I606" s="690" t="s">
        <v>18</v>
      </c>
      <c r="J606" s="690">
        <v>-153.19999999999999</v>
      </c>
      <c r="K606" s="713" t="s">
        <v>18</v>
      </c>
    </row>
    <row r="607" spans="2:11" ht="15" thickBot="1" x14ac:dyDescent="0.4">
      <c r="B607" s="546" t="s">
        <v>635</v>
      </c>
      <c r="D607" s="548" t="s">
        <v>591</v>
      </c>
      <c r="E607" s="548">
        <v>781.4</v>
      </c>
      <c r="F607" s="548">
        <v>-12.2</v>
      </c>
      <c r="G607" s="698">
        <v>-75</v>
      </c>
      <c r="H607" s="698">
        <v>9.5</v>
      </c>
      <c r="I607" s="548">
        <v>77.5</v>
      </c>
      <c r="J607" s="548">
        <v>402.8</v>
      </c>
      <c r="K607" s="711">
        <v>3423.3</v>
      </c>
    </row>
    <row r="608" spans="2:11" ht="15" thickBot="1" x14ac:dyDescent="0.4">
      <c r="B608" s="561"/>
      <c r="D608" s="663"/>
      <c r="E608" s="663"/>
      <c r="F608" s="663"/>
      <c r="G608" s="663"/>
      <c r="H608" s="663"/>
      <c r="I608" s="663"/>
      <c r="J608" s="663"/>
      <c r="K608" s="714"/>
    </row>
    <row r="609" spans="2:11" ht="15" thickBot="1" x14ac:dyDescent="0.4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3">
        <v>3317.2</v>
      </c>
    </row>
    <row r="610" spans="2:11" ht="15" thickBot="1" x14ac:dyDescent="0.4">
      <c r="B610" s="666" t="s">
        <v>610</v>
      </c>
      <c r="D610" s="666"/>
      <c r="E610" s="666"/>
      <c r="F610" s="706">
        <v>-12.9</v>
      </c>
      <c r="G610" s="666"/>
      <c r="H610" s="666"/>
      <c r="I610" s="666"/>
      <c r="J610" s="706">
        <v>9.1</v>
      </c>
      <c r="K610" s="713">
        <v>-3.8</v>
      </c>
    </row>
    <row r="611" spans="2:11" ht="15" thickBot="1" x14ac:dyDescent="0.4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3">
        <v>3313.4</v>
      </c>
    </row>
    <row r="612" spans="2:11" ht="15" thickBot="1" x14ac:dyDescent="0.4">
      <c r="B612" s="649" t="s">
        <v>176</v>
      </c>
      <c r="D612" s="665" t="s">
        <v>18</v>
      </c>
      <c r="E612" s="665" t="s">
        <v>18</v>
      </c>
      <c r="F612" s="665" t="s">
        <v>18</v>
      </c>
      <c r="G612" s="665" t="s">
        <v>18</v>
      </c>
      <c r="H612" s="665" t="s">
        <v>18</v>
      </c>
      <c r="I612" s="665" t="s">
        <v>18</v>
      </c>
      <c r="J612" s="665">
        <v>183.9</v>
      </c>
      <c r="K612" s="713">
        <v>183.9</v>
      </c>
    </row>
    <row r="613" spans="2:11" x14ac:dyDescent="0.35">
      <c r="B613" s="549" t="s">
        <v>354</v>
      </c>
      <c r="D613" s="957" t="s">
        <v>18</v>
      </c>
      <c r="E613" s="687" t="s">
        <v>18</v>
      </c>
      <c r="F613" s="687" t="s">
        <v>18</v>
      </c>
      <c r="G613" s="687">
        <v>-10.7</v>
      </c>
      <c r="H613" s="699">
        <v>-19</v>
      </c>
      <c r="I613" s="687">
        <v>16.5</v>
      </c>
      <c r="J613" s="680" t="s">
        <v>18</v>
      </c>
      <c r="K613" s="710">
        <v>-13.2</v>
      </c>
    </row>
    <row r="614" spans="2:11" ht="15" thickBot="1" x14ac:dyDescent="0.4">
      <c r="B614" s="551" t="s">
        <v>355</v>
      </c>
      <c r="D614" s="901"/>
      <c r="E614" s="688"/>
      <c r="F614" s="688"/>
      <c r="G614" s="688"/>
      <c r="H614" s="688"/>
      <c r="I614" s="688"/>
      <c r="J614" s="576"/>
      <c r="K614" s="713"/>
    </row>
    <row r="615" spans="2:11" ht="15" thickBot="1" x14ac:dyDescent="0.4">
      <c r="B615" s="553" t="s">
        <v>76</v>
      </c>
      <c r="D615" s="688" t="s">
        <v>18</v>
      </c>
      <c r="E615" s="688" t="s">
        <v>18</v>
      </c>
      <c r="F615" s="688" t="s">
        <v>18</v>
      </c>
      <c r="G615" s="688">
        <v>-10.7</v>
      </c>
      <c r="H615" s="700">
        <v>-19</v>
      </c>
      <c r="I615" s="688">
        <v>16.5</v>
      </c>
      <c r="J615" s="688">
        <v>183.9</v>
      </c>
      <c r="K615" s="712">
        <v>170.7</v>
      </c>
    </row>
    <row r="616" spans="2:11" ht="15" thickBot="1" x14ac:dyDescent="0.4">
      <c r="B616" s="651" t="s">
        <v>357</v>
      </c>
      <c r="D616" s="688" t="s">
        <v>18</v>
      </c>
      <c r="E616" s="688">
        <v>8.9</v>
      </c>
      <c r="F616" s="688" t="s">
        <v>18</v>
      </c>
      <c r="G616" s="688" t="s">
        <v>18</v>
      </c>
      <c r="H616" s="688" t="s">
        <v>18</v>
      </c>
      <c r="I616" s="688">
        <v>-0.6</v>
      </c>
      <c r="J616" s="688">
        <v>-8.9</v>
      </c>
      <c r="K616" s="713">
        <v>-0.6</v>
      </c>
    </row>
    <row r="617" spans="2:11" ht="15" thickBot="1" x14ac:dyDescent="0.4">
      <c r="B617" s="546" t="s">
        <v>588</v>
      </c>
      <c r="D617" s="641" t="s">
        <v>591</v>
      </c>
      <c r="E617" s="641">
        <v>628.20000000000005</v>
      </c>
      <c r="F617" s="641">
        <v>-12.9</v>
      </c>
      <c r="G617" s="641">
        <v>-32.799999999999997</v>
      </c>
      <c r="H617" s="641">
        <v>1.5</v>
      </c>
      <c r="I617" s="641">
        <v>75.8</v>
      </c>
      <c r="J617" s="641">
        <v>584.4</v>
      </c>
      <c r="K617" s="713">
        <v>3483.5</v>
      </c>
    </row>
    <row r="620" spans="2:11" ht="43.5" x14ac:dyDescent="0.35">
      <c r="B620" s="510" t="s">
        <v>728</v>
      </c>
    </row>
    <row r="621" spans="2:11" x14ac:dyDescent="0.35">
      <c r="B621" s="892"/>
      <c r="D621" s="898" t="s">
        <v>42</v>
      </c>
      <c r="E621" s="716" t="s">
        <v>43</v>
      </c>
      <c r="F621" s="906" t="s">
        <v>44</v>
      </c>
      <c r="G621" s="906"/>
      <c r="H621" s="906"/>
      <c r="I621" s="716" t="s">
        <v>517</v>
      </c>
      <c r="J621" s="716" t="s">
        <v>128</v>
      </c>
      <c r="K621" s="716" t="s">
        <v>623</v>
      </c>
    </row>
    <row r="622" spans="2:11" ht="24.5" thickBot="1" x14ac:dyDescent="0.4">
      <c r="B622" s="892"/>
      <c r="D622" s="898"/>
      <c r="E622" s="716"/>
      <c r="F622" s="907"/>
      <c r="G622" s="907"/>
      <c r="H622" s="907"/>
      <c r="I622" s="716" t="s">
        <v>518</v>
      </c>
      <c r="J622" s="716"/>
      <c r="K622" s="716" t="s">
        <v>624</v>
      </c>
    </row>
    <row r="623" spans="2:11" ht="36" x14ac:dyDescent="0.35">
      <c r="B623" s="892"/>
      <c r="D623" s="898"/>
      <c r="E623" s="716"/>
      <c r="F623" s="721" t="s">
        <v>625</v>
      </c>
      <c r="G623" s="721" t="s">
        <v>521</v>
      </c>
      <c r="H623" s="721" t="s">
        <v>523</v>
      </c>
      <c r="I623" s="653"/>
      <c r="J623" s="716"/>
      <c r="K623" s="716" t="s">
        <v>607</v>
      </c>
    </row>
    <row r="624" spans="2:11" x14ac:dyDescent="0.35">
      <c r="B624" s="892"/>
      <c r="D624" s="898"/>
      <c r="E624" s="716"/>
      <c r="F624" s="722"/>
      <c r="G624" s="716" t="s">
        <v>522</v>
      </c>
      <c r="H624" s="722"/>
      <c r="I624" s="653"/>
      <c r="J624" s="716"/>
      <c r="K624" s="653"/>
    </row>
    <row r="625" spans="2:11" ht="15" thickBot="1" x14ac:dyDescent="0.4">
      <c r="B625" s="546" t="s">
        <v>639</v>
      </c>
      <c r="D625" s="695">
        <v>2239.3000000000002</v>
      </c>
      <c r="E625" s="548">
        <v>781.4</v>
      </c>
      <c r="F625" s="548">
        <v>-12.2</v>
      </c>
      <c r="G625" s="724">
        <v>-75</v>
      </c>
      <c r="H625" s="678">
        <v>9.5</v>
      </c>
      <c r="I625" s="678">
        <v>77.5</v>
      </c>
      <c r="J625" s="548">
        <v>402.8</v>
      </c>
      <c r="K625" s="709">
        <v>3423.3</v>
      </c>
    </row>
    <row r="626" spans="2:11" ht="15" thickBot="1" x14ac:dyDescent="0.4">
      <c r="B626" s="649" t="s">
        <v>176</v>
      </c>
      <c r="D626" s="658" t="s">
        <v>18</v>
      </c>
      <c r="E626" s="658" t="s">
        <v>18</v>
      </c>
      <c r="F626" s="658" t="s">
        <v>18</v>
      </c>
      <c r="G626" s="658" t="s">
        <v>18</v>
      </c>
      <c r="H626" s="658" t="s">
        <v>18</v>
      </c>
      <c r="I626" s="658" t="s">
        <v>18</v>
      </c>
      <c r="J626" s="703">
        <v>-114.4</v>
      </c>
      <c r="K626" s="710">
        <v>-144.4</v>
      </c>
    </row>
    <row r="627" spans="2:11" ht="15" thickBot="1" x14ac:dyDescent="0.4">
      <c r="B627" s="549" t="s">
        <v>354</v>
      </c>
      <c r="D627" s="719" t="s">
        <v>18</v>
      </c>
      <c r="E627" s="719" t="s">
        <v>18</v>
      </c>
      <c r="F627" s="719"/>
      <c r="G627" s="719"/>
      <c r="H627" s="704">
        <v>-37.1</v>
      </c>
      <c r="I627" s="704">
        <v>-7</v>
      </c>
      <c r="J627" s="682" t="s">
        <v>18</v>
      </c>
      <c r="K627" s="710">
        <v>-44.1</v>
      </c>
    </row>
    <row r="628" spans="2:11" ht="15" thickBot="1" x14ac:dyDescent="0.4">
      <c r="B628" s="551" t="s">
        <v>76</v>
      </c>
      <c r="D628" s="720" t="s">
        <v>18</v>
      </c>
      <c r="E628" s="720" t="s">
        <v>18</v>
      </c>
      <c r="F628" s="720"/>
      <c r="G628" s="720"/>
      <c r="H628" s="705">
        <v>-37.1</v>
      </c>
      <c r="I628" s="705">
        <v>-7</v>
      </c>
      <c r="J628" s="705">
        <v>-114.4</v>
      </c>
      <c r="K628" s="712">
        <v>-158.5</v>
      </c>
    </row>
    <row r="629" spans="2:11" ht="15" thickBot="1" x14ac:dyDescent="0.4">
      <c r="B629" s="650" t="s">
        <v>604</v>
      </c>
      <c r="D629" s="661" t="s">
        <v>18</v>
      </c>
      <c r="E629" s="661" t="s">
        <v>18</v>
      </c>
      <c r="F629" s="661" t="s">
        <v>18</v>
      </c>
      <c r="G629" s="661" t="s">
        <v>18</v>
      </c>
      <c r="H629" s="661" t="s">
        <v>18</v>
      </c>
      <c r="I629" s="661" t="s">
        <v>18</v>
      </c>
      <c r="J629" s="661"/>
      <c r="K629" s="713"/>
    </row>
    <row r="630" spans="2:11" ht="15" thickBot="1" x14ac:dyDescent="0.4">
      <c r="B630" s="546" t="s">
        <v>640</v>
      </c>
      <c r="D630" s="548" t="s">
        <v>591</v>
      </c>
      <c r="E630" s="548">
        <v>781.4</v>
      </c>
      <c r="F630" s="548">
        <v>-12.2</v>
      </c>
      <c r="G630" s="698">
        <v>-75</v>
      </c>
      <c r="H630" s="698">
        <v>-27.6</v>
      </c>
      <c r="I630" s="548">
        <v>70.5</v>
      </c>
      <c r="J630" s="548">
        <v>288.39999999999998</v>
      </c>
      <c r="K630" s="711">
        <v>3264.8</v>
      </c>
    </row>
    <row r="631" spans="2:11" ht="15" thickBot="1" x14ac:dyDescent="0.4">
      <c r="B631" s="561"/>
      <c r="D631" s="663"/>
      <c r="E631" s="663"/>
      <c r="F631" s="663"/>
      <c r="G631" s="663"/>
      <c r="H631" s="663"/>
      <c r="I631" s="663"/>
      <c r="J631" s="663"/>
      <c r="K631" s="714"/>
    </row>
    <row r="632" spans="2:11" ht="15" thickBot="1" x14ac:dyDescent="0.4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3">
        <v>3483.5</v>
      </c>
    </row>
    <row r="633" spans="2:11" ht="15" thickBot="1" x14ac:dyDescent="0.4">
      <c r="B633" s="666" t="s">
        <v>610</v>
      </c>
      <c r="D633" s="666"/>
      <c r="E633" s="666"/>
      <c r="F633" s="706">
        <v>-12.9</v>
      </c>
      <c r="G633" s="666"/>
      <c r="H633" s="666"/>
      <c r="I633" s="666"/>
      <c r="J633" s="706">
        <v>2.8</v>
      </c>
      <c r="K633" s="713">
        <v>2.8</v>
      </c>
    </row>
    <row r="634" spans="2:11" ht="15" thickBot="1" x14ac:dyDescent="0.4">
      <c r="B634" s="555" t="s">
        <v>641</v>
      </c>
      <c r="D634" s="563" t="s">
        <v>591</v>
      </c>
      <c r="E634" s="641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3">
        <v>3486.3</v>
      </c>
    </row>
    <row r="635" spans="2:11" ht="15" thickBot="1" x14ac:dyDescent="0.4">
      <c r="B635" s="649" t="s">
        <v>176</v>
      </c>
      <c r="D635" s="665" t="s">
        <v>18</v>
      </c>
      <c r="E635" s="665" t="s">
        <v>18</v>
      </c>
      <c r="F635" s="665" t="s">
        <v>18</v>
      </c>
      <c r="G635" s="665" t="s">
        <v>18</v>
      </c>
      <c r="H635" s="665" t="s">
        <v>18</v>
      </c>
      <c r="I635" s="665" t="s">
        <v>18</v>
      </c>
      <c r="J635" s="665">
        <v>53.1</v>
      </c>
      <c r="K635" s="713">
        <v>53.1</v>
      </c>
    </row>
    <row r="636" spans="2:11" x14ac:dyDescent="0.35">
      <c r="B636" s="549" t="s">
        <v>354</v>
      </c>
      <c r="D636" s="957" t="s">
        <v>18</v>
      </c>
      <c r="E636" s="717" t="s">
        <v>18</v>
      </c>
      <c r="F636" s="717" t="s">
        <v>18</v>
      </c>
      <c r="G636" s="717"/>
      <c r="H636" s="699">
        <v>0.3</v>
      </c>
      <c r="I636" s="717">
        <v>-2.6</v>
      </c>
      <c r="J636" s="680" t="s">
        <v>18</v>
      </c>
      <c r="K636" s="710">
        <v>-2.2999999999999998</v>
      </c>
    </row>
    <row r="637" spans="2:11" ht="15" thickBot="1" x14ac:dyDescent="0.4">
      <c r="B637" s="551" t="s">
        <v>355</v>
      </c>
      <c r="D637" s="901"/>
      <c r="E637" s="718"/>
      <c r="F637" s="718"/>
      <c r="G637" s="718"/>
      <c r="H637" s="718"/>
      <c r="I637" s="718"/>
      <c r="J637" s="576"/>
      <c r="K637" s="713"/>
    </row>
    <row r="638" spans="2:11" ht="15" thickBot="1" x14ac:dyDescent="0.4">
      <c r="B638" s="553" t="s">
        <v>76</v>
      </c>
      <c r="D638" s="718" t="s">
        <v>18</v>
      </c>
      <c r="E638" s="718" t="s">
        <v>18</v>
      </c>
      <c r="F638" s="718" t="s">
        <v>18</v>
      </c>
      <c r="G638" s="718"/>
      <c r="H638" s="700">
        <v>0.3</v>
      </c>
      <c r="I638" s="718">
        <v>-2.6</v>
      </c>
      <c r="J638" s="718">
        <v>53.1</v>
      </c>
      <c r="K638" s="712">
        <v>50.8</v>
      </c>
    </row>
    <row r="639" spans="2:11" ht="15" thickBot="1" x14ac:dyDescent="0.4">
      <c r="B639" s="546" t="s">
        <v>643</v>
      </c>
      <c r="D639" s="641" t="s">
        <v>591</v>
      </c>
      <c r="E639" s="641">
        <v>628.20000000000005</v>
      </c>
      <c r="F639" s="641">
        <v>-12.9</v>
      </c>
      <c r="G639" s="641">
        <v>-32.799999999999997</v>
      </c>
      <c r="H639" s="641">
        <v>1.8</v>
      </c>
      <c r="I639" s="641">
        <v>73.2</v>
      </c>
      <c r="J639" s="641">
        <v>640.29999999999995</v>
      </c>
      <c r="K639" s="713">
        <v>3537.1</v>
      </c>
    </row>
    <row r="642" spans="2:11" ht="43.5" x14ac:dyDescent="0.35">
      <c r="B642" s="510" t="s">
        <v>651</v>
      </c>
    </row>
    <row r="643" spans="2:11" x14ac:dyDescent="0.35">
      <c r="B643" s="892"/>
      <c r="D643" s="898" t="s">
        <v>653</v>
      </c>
      <c r="E643" s="906" t="s">
        <v>654</v>
      </c>
      <c r="F643" s="906" t="s">
        <v>44</v>
      </c>
      <c r="G643" s="906"/>
      <c r="H643" s="906"/>
      <c r="I643" s="898" t="s">
        <v>560</v>
      </c>
      <c r="J643" s="898" t="s">
        <v>128</v>
      </c>
      <c r="K643" s="898" t="s">
        <v>655</v>
      </c>
    </row>
    <row r="644" spans="2:11" ht="7.5" customHeight="1" thickBot="1" x14ac:dyDescent="0.4">
      <c r="B644" s="892"/>
      <c r="D644" s="898"/>
      <c r="E644" s="906"/>
      <c r="F644" s="907"/>
      <c r="G644" s="907"/>
      <c r="H644" s="907"/>
      <c r="I644" s="898"/>
      <c r="J644" s="898"/>
      <c r="K644" s="898"/>
    </row>
    <row r="645" spans="2:11" ht="33" customHeight="1" x14ac:dyDescent="0.35">
      <c r="B645" s="892"/>
      <c r="D645" s="898"/>
      <c r="E645" s="906"/>
      <c r="F645" s="955" t="s">
        <v>520</v>
      </c>
      <c r="G645" s="955" t="s">
        <v>389</v>
      </c>
      <c r="H645" s="955" t="s">
        <v>523</v>
      </c>
      <c r="I645" s="898"/>
      <c r="J645" s="898"/>
      <c r="K645" s="898"/>
    </row>
    <row r="646" spans="2:11" x14ac:dyDescent="0.35">
      <c r="B646" s="892"/>
      <c r="D646" s="898"/>
      <c r="E646" s="906"/>
      <c r="F646" s="956"/>
      <c r="G646" s="956"/>
      <c r="H646" s="956"/>
      <c r="I646" s="898"/>
      <c r="J646" s="898"/>
      <c r="K646" s="898"/>
    </row>
    <row r="647" spans="2:11" ht="15" thickBot="1" x14ac:dyDescent="0.4">
      <c r="B647" s="546" t="s">
        <v>639</v>
      </c>
      <c r="D647" s="695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2">
        <v>3423.3</v>
      </c>
    </row>
    <row r="648" spans="2:11" ht="15" thickBot="1" x14ac:dyDescent="0.4">
      <c r="B648" s="649" t="s">
        <v>176</v>
      </c>
      <c r="D648" s="658" t="s">
        <v>18</v>
      </c>
      <c r="E648" s="658" t="s">
        <v>18</v>
      </c>
      <c r="F648" s="658" t="s">
        <v>18</v>
      </c>
      <c r="G648" s="658" t="s">
        <v>18</v>
      </c>
      <c r="H648" s="658" t="s">
        <v>18</v>
      </c>
      <c r="I648" s="658" t="s">
        <v>18</v>
      </c>
      <c r="J648" s="658">
        <v>-191.9</v>
      </c>
      <c r="K648" s="657">
        <v>-191.9</v>
      </c>
    </row>
    <row r="649" spans="2:11" ht="24.5" thickBot="1" x14ac:dyDescent="0.4">
      <c r="B649" s="549" t="s">
        <v>657</v>
      </c>
      <c r="D649" s="726" t="s">
        <v>18</v>
      </c>
      <c r="E649" s="726" t="s">
        <v>18</v>
      </c>
      <c r="F649" s="726">
        <v>-0.7</v>
      </c>
      <c r="G649" s="726">
        <v>-42.2</v>
      </c>
      <c r="H649" s="726">
        <v>-24.3</v>
      </c>
      <c r="I649" s="726">
        <v>-5.8</v>
      </c>
      <c r="J649" s="726" t="s">
        <v>18</v>
      </c>
      <c r="K649" s="702">
        <v>-73</v>
      </c>
    </row>
    <row r="650" spans="2:11" ht="15" thickBot="1" x14ac:dyDescent="0.4">
      <c r="B650" s="553" t="s">
        <v>76</v>
      </c>
      <c r="D650" s="726" t="s">
        <v>18</v>
      </c>
      <c r="E650" s="726" t="s">
        <v>18</v>
      </c>
      <c r="F650" s="726">
        <v>-0.7</v>
      </c>
      <c r="G650" s="726">
        <v>-42.2</v>
      </c>
      <c r="H650" s="726">
        <v>-24.3</v>
      </c>
      <c r="I650" s="726">
        <v>-5.8</v>
      </c>
      <c r="J650" s="726">
        <v>-191.9</v>
      </c>
      <c r="K650" s="660">
        <v>-264.89999999999998</v>
      </c>
    </row>
    <row r="651" spans="2:11" ht="15" thickBot="1" x14ac:dyDescent="0.4">
      <c r="B651" s="546" t="s">
        <v>652</v>
      </c>
      <c r="D651" s="695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6" t="s">
        <v>647</v>
      </c>
    </row>
    <row r="652" spans="2:11" ht="15" thickBot="1" x14ac:dyDescent="0.4">
      <c r="B652" s="561"/>
      <c r="D652" s="663"/>
      <c r="E652" s="663"/>
      <c r="F652" s="663"/>
      <c r="G652" s="663"/>
      <c r="H652" s="663"/>
      <c r="I652" s="663"/>
      <c r="J652" s="663"/>
      <c r="K652" s="664"/>
    </row>
    <row r="653" spans="2:11" ht="15" thickBot="1" x14ac:dyDescent="0.4">
      <c r="B653" s="555" t="s">
        <v>642</v>
      </c>
      <c r="D653" s="761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6" t="s">
        <v>532</v>
      </c>
    </row>
    <row r="654" spans="2:11" ht="15" thickBot="1" x14ac:dyDescent="0.4">
      <c r="B654" s="649" t="s">
        <v>648</v>
      </c>
      <c r="D654" s="665" t="s">
        <v>18</v>
      </c>
      <c r="E654" s="665" t="s">
        <v>18</v>
      </c>
      <c r="F654" s="665" t="s">
        <v>18</v>
      </c>
      <c r="G654" s="665" t="s">
        <v>18</v>
      </c>
      <c r="H654" s="665" t="s">
        <v>18</v>
      </c>
      <c r="I654" s="665" t="s">
        <v>18</v>
      </c>
      <c r="J654" s="665">
        <v>2.8</v>
      </c>
      <c r="K654" s="656">
        <v>2.8</v>
      </c>
    </row>
    <row r="655" spans="2:11" ht="15" thickBot="1" x14ac:dyDescent="0.4">
      <c r="B655" s="756" t="s">
        <v>649</v>
      </c>
      <c r="D655" s="757" t="s">
        <v>591</v>
      </c>
      <c r="E655" s="757">
        <v>628.20000000000005</v>
      </c>
      <c r="F655" s="757">
        <v>-12.9</v>
      </c>
      <c r="G655" s="757">
        <v>-32.799999999999997</v>
      </c>
      <c r="H655" s="757">
        <v>1.5</v>
      </c>
      <c r="I655" s="757">
        <v>75.8</v>
      </c>
      <c r="J655" s="757">
        <v>587.20000000000005</v>
      </c>
      <c r="K655" s="656" t="s">
        <v>592</v>
      </c>
    </row>
    <row r="656" spans="2:11" ht="15" thickBot="1" x14ac:dyDescent="0.4">
      <c r="B656" s="649" t="s">
        <v>176</v>
      </c>
      <c r="D656" s="665" t="s">
        <v>18</v>
      </c>
      <c r="E656" s="665" t="s">
        <v>18</v>
      </c>
      <c r="F656" s="665" t="s">
        <v>18</v>
      </c>
      <c r="G656" s="665" t="s">
        <v>18</v>
      </c>
      <c r="H656" s="665" t="s">
        <v>18</v>
      </c>
      <c r="I656" s="665" t="s">
        <v>18</v>
      </c>
      <c r="J656" s="665">
        <v>47.9</v>
      </c>
      <c r="K656" s="656">
        <v>47.9</v>
      </c>
    </row>
    <row r="657" spans="2:11" ht="24.5" thickBot="1" x14ac:dyDescent="0.4">
      <c r="B657" s="549" t="s">
        <v>657</v>
      </c>
      <c r="D657" s="725" t="s">
        <v>18</v>
      </c>
      <c r="E657" s="725" t="s">
        <v>18</v>
      </c>
      <c r="F657" s="725">
        <v>0.7</v>
      </c>
      <c r="G657" s="725">
        <v>-11.3</v>
      </c>
      <c r="H657" s="725">
        <v>7.4</v>
      </c>
      <c r="I657" s="725">
        <v>0.3</v>
      </c>
      <c r="J657" s="725" t="s">
        <v>18</v>
      </c>
      <c r="K657" s="657">
        <v>-2.9</v>
      </c>
    </row>
    <row r="658" spans="2:11" ht="15" thickBot="1" x14ac:dyDescent="0.4">
      <c r="B658" s="553" t="s">
        <v>76</v>
      </c>
      <c r="D658" s="641" t="s">
        <v>18</v>
      </c>
      <c r="E658" s="641" t="s">
        <v>18</v>
      </c>
      <c r="F658" s="725">
        <v>0.7</v>
      </c>
      <c r="G658" s="725">
        <v>-11.3</v>
      </c>
      <c r="H658" s="725">
        <v>7.4</v>
      </c>
      <c r="I658" s="725">
        <v>0.3</v>
      </c>
      <c r="J658" s="725">
        <v>47.9</v>
      </c>
      <c r="K658" s="701">
        <v>45</v>
      </c>
    </row>
    <row r="659" spans="2:11" ht="15" thickBot="1" x14ac:dyDescent="0.4">
      <c r="B659" s="651" t="s">
        <v>604</v>
      </c>
      <c r="D659" s="641"/>
      <c r="E659" s="641"/>
      <c r="F659" s="641"/>
      <c r="G659" s="641"/>
      <c r="H659" s="641"/>
      <c r="I659" s="641"/>
      <c r="J659" s="725">
        <v>-67.2</v>
      </c>
      <c r="K659" s="656">
        <v>-67.2</v>
      </c>
    </row>
    <row r="660" spans="2:11" ht="15" thickBot="1" x14ac:dyDescent="0.4">
      <c r="B660" s="755" t="s">
        <v>357</v>
      </c>
      <c r="D660" s="641"/>
      <c r="E660" s="725">
        <v>153.19999999999999</v>
      </c>
      <c r="F660" s="641"/>
      <c r="G660" s="641"/>
      <c r="H660" s="641"/>
      <c r="I660" s="641"/>
      <c r="J660" s="725">
        <v>-153.19999999999999</v>
      </c>
      <c r="K660" s="656" t="s">
        <v>18</v>
      </c>
    </row>
    <row r="661" spans="2:11" ht="15" thickBot="1" x14ac:dyDescent="0.4">
      <c r="B661" s="546" t="s">
        <v>650</v>
      </c>
      <c r="D661" s="641" t="s">
        <v>591</v>
      </c>
      <c r="E661" s="641">
        <v>781.4</v>
      </c>
      <c r="F661" s="641">
        <v>-12.2</v>
      </c>
      <c r="G661" s="641">
        <v>-44.1</v>
      </c>
      <c r="H661" s="641">
        <v>8.9</v>
      </c>
      <c r="I661" s="641">
        <v>76.099999999999994</v>
      </c>
      <c r="J661" s="641">
        <v>414.7</v>
      </c>
      <c r="K661" s="656" t="s">
        <v>656</v>
      </c>
    </row>
    <row r="664" spans="2:11" ht="43.5" x14ac:dyDescent="0.35">
      <c r="B664" s="510" t="s">
        <v>729</v>
      </c>
    </row>
    <row r="665" spans="2:11" ht="15" customHeight="1" x14ac:dyDescent="0.35">
      <c r="B665" s="892"/>
      <c r="D665" s="898" t="s">
        <v>653</v>
      </c>
      <c r="E665" s="906" t="s">
        <v>654</v>
      </c>
      <c r="F665" s="906" t="s">
        <v>44</v>
      </c>
      <c r="G665" s="906"/>
      <c r="H665" s="906"/>
      <c r="I665" s="898" t="s">
        <v>560</v>
      </c>
      <c r="J665" s="898" t="s">
        <v>128</v>
      </c>
      <c r="K665" s="898" t="s">
        <v>655</v>
      </c>
    </row>
    <row r="666" spans="2:11" ht="15" thickBot="1" x14ac:dyDescent="0.4">
      <c r="B666" s="892"/>
      <c r="D666" s="898"/>
      <c r="E666" s="906"/>
      <c r="F666" s="907"/>
      <c r="G666" s="907"/>
      <c r="H666" s="907"/>
      <c r="I666" s="898"/>
      <c r="J666" s="898"/>
      <c r="K666" s="898"/>
    </row>
    <row r="667" spans="2:11" ht="15" customHeight="1" x14ac:dyDescent="0.35">
      <c r="B667" s="892"/>
      <c r="D667" s="898"/>
      <c r="E667" s="906"/>
      <c r="F667" s="955" t="s">
        <v>520</v>
      </c>
      <c r="G667" s="955" t="s">
        <v>389</v>
      </c>
      <c r="H667" s="955" t="s">
        <v>523</v>
      </c>
      <c r="I667" s="898"/>
      <c r="J667" s="898"/>
      <c r="K667" s="898"/>
    </row>
    <row r="668" spans="2:11" ht="15" thickBot="1" x14ac:dyDescent="0.4">
      <c r="B668" s="892"/>
      <c r="D668" s="898"/>
      <c r="E668" s="906"/>
      <c r="F668" s="956"/>
      <c r="G668" s="956"/>
      <c r="H668" s="956"/>
      <c r="I668" s="898"/>
      <c r="J668" s="898"/>
      <c r="K668" s="898"/>
    </row>
    <row r="669" spans="2:11" ht="15" thickBot="1" x14ac:dyDescent="0.4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65">
        <v>402.8</v>
      </c>
      <c r="K669" s="766">
        <v>3423.3</v>
      </c>
    </row>
    <row r="670" spans="2:11" ht="15" thickBot="1" x14ac:dyDescent="0.4">
      <c r="B670" s="649" t="s">
        <v>176</v>
      </c>
      <c r="D670" s="658" t="s">
        <v>18</v>
      </c>
      <c r="E670" s="658" t="s">
        <v>18</v>
      </c>
      <c r="F670" s="658" t="s">
        <v>18</v>
      </c>
      <c r="G670" s="658" t="s">
        <v>18</v>
      </c>
      <c r="H670" s="658" t="s">
        <v>18</v>
      </c>
      <c r="I670" s="658" t="s">
        <v>18</v>
      </c>
      <c r="J670" s="658">
        <v>-176.3</v>
      </c>
      <c r="K670" s="657">
        <v>-176.3</v>
      </c>
    </row>
    <row r="671" spans="2:11" ht="24.5" thickBot="1" x14ac:dyDescent="0.4">
      <c r="B671" s="549" t="s">
        <v>657</v>
      </c>
      <c r="D671" s="764" t="s">
        <v>18</v>
      </c>
      <c r="E671" s="764" t="s">
        <v>18</v>
      </c>
      <c r="F671" s="764">
        <v>-0.7</v>
      </c>
      <c r="G671" s="764">
        <v>-42.2</v>
      </c>
      <c r="H671" s="764">
        <v>-35.299999999999997</v>
      </c>
      <c r="I671" s="764">
        <v>-6.4</v>
      </c>
      <c r="J671" s="764" t="s">
        <v>18</v>
      </c>
      <c r="K671" s="659">
        <v>-84.6</v>
      </c>
    </row>
    <row r="672" spans="2:11" ht="15" thickBot="1" x14ac:dyDescent="0.4">
      <c r="B672" s="553" t="s">
        <v>76</v>
      </c>
      <c r="D672" s="764" t="s">
        <v>18</v>
      </c>
      <c r="E672" s="764" t="s">
        <v>18</v>
      </c>
      <c r="F672" s="764">
        <v>-0.7</v>
      </c>
      <c r="G672" s="764">
        <v>-42.2</v>
      </c>
      <c r="H672" s="764">
        <v>-35.299999999999997</v>
      </c>
      <c r="I672" s="764">
        <v>-6.4</v>
      </c>
      <c r="J672" s="764">
        <v>-176.3</v>
      </c>
      <c r="K672" s="660">
        <v>-260.89999999999998</v>
      </c>
    </row>
    <row r="673" spans="2:11" ht="15" thickBot="1" x14ac:dyDescent="0.4">
      <c r="B673" s="755" t="s">
        <v>357</v>
      </c>
      <c r="D673" s="764"/>
      <c r="E673" s="764">
        <v>1</v>
      </c>
      <c r="F673" s="764" t="s">
        <v>18</v>
      </c>
      <c r="G673" s="764" t="s">
        <v>18</v>
      </c>
      <c r="H673" s="764" t="s">
        <v>18</v>
      </c>
      <c r="I673" s="764" t="s">
        <v>18</v>
      </c>
      <c r="J673" s="764">
        <v>-1</v>
      </c>
      <c r="K673" s="656" t="s">
        <v>18</v>
      </c>
    </row>
    <row r="674" spans="2:11" ht="15" thickBot="1" x14ac:dyDescent="0.4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6" t="s">
        <v>674</v>
      </c>
    </row>
    <row r="675" spans="2:11" ht="15" thickBot="1" x14ac:dyDescent="0.4">
      <c r="B675" s="561"/>
      <c r="D675" s="663"/>
      <c r="E675" s="663"/>
      <c r="F675" s="663"/>
      <c r="G675" s="663"/>
      <c r="H675" s="663"/>
      <c r="I675" s="663"/>
      <c r="J675" s="663"/>
      <c r="K675" s="664"/>
    </row>
    <row r="676" spans="2:11" ht="15" thickBot="1" x14ac:dyDescent="0.4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6" t="s">
        <v>532</v>
      </c>
    </row>
    <row r="677" spans="2:11" ht="15" thickBot="1" x14ac:dyDescent="0.4">
      <c r="B677" s="649" t="s">
        <v>648</v>
      </c>
      <c r="D677" s="665" t="s">
        <v>18</v>
      </c>
      <c r="E677" s="665" t="s">
        <v>18</v>
      </c>
      <c r="F677" s="665" t="s">
        <v>18</v>
      </c>
      <c r="G677" s="665" t="s">
        <v>18</v>
      </c>
      <c r="H677" s="665" t="s">
        <v>18</v>
      </c>
      <c r="I677" s="665" t="s">
        <v>18</v>
      </c>
      <c r="J677" s="665">
        <v>2.8</v>
      </c>
      <c r="K677" s="656">
        <v>2.8</v>
      </c>
    </row>
    <row r="678" spans="2:11" ht="15" thickBot="1" x14ac:dyDescent="0.4">
      <c r="B678" s="756" t="s">
        <v>649</v>
      </c>
      <c r="D678" s="757" t="s">
        <v>591</v>
      </c>
      <c r="E678" s="757">
        <v>628.20000000000005</v>
      </c>
      <c r="F678" s="757">
        <v>-12.9</v>
      </c>
      <c r="G678" s="757">
        <v>-32.799999999999997</v>
      </c>
      <c r="H678" s="757">
        <v>1.5</v>
      </c>
      <c r="I678" s="757">
        <v>75.8</v>
      </c>
      <c r="J678" s="757">
        <v>587.20000000000005</v>
      </c>
      <c r="K678" s="656" t="s">
        <v>592</v>
      </c>
    </row>
    <row r="679" spans="2:11" ht="15" thickBot="1" x14ac:dyDescent="0.4">
      <c r="B679" s="649" t="s">
        <v>176</v>
      </c>
      <c r="D679" s="665" t="s">
        <v>18</v>
      </c>
      <c r="E679" s="665" t="s">
        <v>18</v>
      </c>
      <c r="F679" s="665" t="s">
        <v>18</v>
      </c>
      <c r="G679" s="665" t="s">
        <v>18</v>
      </c>
      <c r="H679" s="665" t="s">
        <v>18</v>
      </c>
      <c r="I679" s="665" t="s">
        <v>18</v>
      </c>
      <c r="J679" s="665">
        <v>98.7</v>
      </c>
      <c r="K679" s="656">
        <v>98.7</v>
      </c>
    </row>
    <row r="680" spans="2:11" ht="24.5" thickBot="1" x14ac:dyDescent="0.4">
      <c r="B680" s="549" t="s">
        <v>657</v>
      </c>
      <c r="D680" s="763" t="s">
        <v>18</v>
      </c>
      <c r="E680" s="763" t="s">
        <v>18</v>
      </c>
      <c r="F680" s="763">
        <v>0.7</v>
      </c>
      <c r="G680" s="763">
        <v>-11.6</v>
      </c>
      <c r="H680" s="763">
        <v>-9.5</v>
      </c>
      <c r="I680" s="763">
        <v>7.4</v>
      </c>
      <c r="J680" s="763" t="s">
        <v>18</v>
      </c>
      <c r="K680" s="657">
        <v>-13</v>
      </c>
    </row>
    <row r="681" spans="2:11" ht="15" thickBot="1" x14ac:dyDescent="0.4">
      <c r="B681" s="553" t="s">
        <v>76</v>
      </c>
      <c r="D681" s="763" t="s">
        <v>18</v>
      </c>
      <c r="E681" s="763" t="s">
        <v>18</v>
      </c>
      <c r="F681" s="763">
        <v>0.7</v>
      </c>
      <c r="G681" s="763">
        <v>-11.6</v>
      </c>
      <c r="H681" s="763">
        <v>-9.5</v>
      </c>
      <c r="I681" s="763">
        <v>7.4</v>
      </c>
      <c r="J681" s="763">
        <v>98.7</v>
      </c>
      <c r="K681" s="660">
        <v>85.7</v>
      </c>
    </row>
    <row r="682" spans="2:11" ht="15" thickBot="1" x14ac:dyDescent="0.4">
      <c r="B682" s="651" t="s">
        <v>604</v>
      </c>
      <c r="D682" s="763" t="s">
        <v>18</v>
      </c>
      <c r="E682" s="763" t="s">
        <v>18</v>
      </c>
      <c r="F682" s="763" t="s">
        <v>18</v>
      </c>
      <c r="G682" s="763" t="s">
        <v>18</v>
      </c>
      <c r="H682" s="763" t="s">
        <v>18</v>
      </c>
      <c r="I682" s="763" t="s">
        <v>18</v>
      </c>
      <c r="J682" s="763">
        <v>-67.2</v>
      </c>
      <c r="K682" s="656">
        <v>-67.2</v>
      </c>
    </row>
    <row r="683" spans="2:11" ht="15" thickBot="1" x14ac:dyDescent="0.4">
      <c r="B683" s="755" t="s">
        <v>357</v>
      </c>
      <c r="D683" s="763" t="s">
        <v>18</v>
      </c>
      <c r="E683" s="763">
        <v>153.19999999999999</v>
      </c>
      <c r="F683" s="763" t="s">
        <v>18</v>
      </c>
      <c r="G683" s="763" t="s">
        <v>18</v>
      </c>
      <c r="H683" s="763" t="s">
        <v>18</v>
      </c>
      <c r="I683" s="763" t="s">
        <v>18</v>
      </c>
      <c r="J683" s="763">
        <v>-153.19999999999999</v>
      </c>
      <c r="K683" s="656" t="s">
        <v>18</v>
      </c>
    </row>
    <row r="684" spans="2:11" ht="15" thickBot="1" x14ac:dyDescent="0.4">
      <c r="B684" s="546" t="s">
        <v>682</v>
      </c>
      <c r="D684" s="641" t="s">
        <v>591</v>
      </c>
      <c r="E684" s="641">
        <v>781.4</v>
      </c>
      <c r="F684" s="641">
        <v>-12.2</v>
      </c>
      <c r="G684" s="641">
        <v>-44.4</v>
      </c>
      <c r="H684" s="641">
        <v>-8</v>
      </c>
      <c r="I684" s="641">
        <v>83.2</v>
      </c>
      <c r="J684" s="641">
        <v>465.5</v>
      </c>
      <c r="K684" s="656" t="s">
        <v>618</v>
      </c>
    </row>
    <row r="688" spans="2:11" ht="43.5" x14ac:dyDescent="0.35">
      <c r="B688" s="510" t="s">
        <v>730</v>
      </c>
    </row>
    <row r="690" spans="2:11" ht="12.75" customHeight="1" x14ac:dyDescent="0.35">
      <c r="B690" s="892"/>
      <c r="D690" s="898" t="s">
        <v>42</v>
      </c>
      <c r="E690" s="898" t="s">
        <v>43</v>
      </c>
      <c r="F690" s="898" t="s">
        <v>44</v>
      </c>
      <c r="G690" s="769"/>
      <c r="H690" s="769"/>
      <c r="I690" s="768" t="s">
        <v>517</v>
      </c>
      <c r="J690" s="898" t="s">
        <v>128</v>
      </c>
      <c r="K690" s="898" t="s">
        <v>519</v>
      </c>
    </row>
    <row r="691" spans="2:11" ht="24.5" thickBot="1" x14ac:dyDescent="0.4">
      <c r="B691" s="892"/>
      <c r="D691" s="898"/>
      <c r="E691" s="898"/>
      <c r="F691" s="899"/>
      <c r="G691" s="770"/>
      <c r="H691" s="770"/>
      <c r="I691" s="768" t="s">
        <v>518</v>
      </c>
      <c r="J691" s="898"/>
      <c r="K691" s="898"/>
    </row>
    <row r="692" spans="2:11" ht="33" customHeight="1" x14ac:dyDescent="0.35">
      <c r="B692" s="892"/>
      <c r="D692" s="898"/>
      <c r="E692" s="898"/>
      <c r="F692" s="771" t="s">
        <v>520</v>
      </c>
      <c r="G692" s="768" t="s">
        <v>521</v>
      </c>
      <c r="H692" s="771" t="s">
        <v>523</v>
      </c>
      <c r="I692" s="653"/>
      <c r="J692" s="898"/>
      <c r="K692" s="898"/>
    </row>
    <row r="693" spans="2:11" x14ac:dyDescent="0.35">
      <c r="B693" s="892"/>
      <c r="D693" s="898"/>
      <c r="E693" s="898"/>
      <c r="F693" s="768"/>
      <c r="G693" s="768" t="s">
        <v>522</v>
      </c>
      <c r="H693" s="768"/>
      <c r="I693" s="653"/>
      <c r="J693" s="653"/>
      <c r="K693" s="653"/>
    </row>
    <row r="694" spans="2:11" ht="15" thickBot="1" x14ac:dyDescent="0.4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84">
        <v>3423.3</v>
      </c>
    </row>
    <row r="695" spans="2:11" ht="15" thickBot="1" x14ac:dyDescent="0.4">
      <c r="B695" s="785" t="s">
        <v>73</v>
      </c>
      <c r="D695" s="661" t="s">
        <v>18</v>
      </c>
      <c r="E695" s="661" t="s">
        <v>18</v>
      </c>
      <c r="F695" s="661" t="s">
        <v>18</v>
      </c>
      <c r="G695" s="661" t="s">
        <v>18</v>
      </c>
      <c r="H695" s="661" t="s">
        <v>18</v>
      </c>
      <c r="I695" s="661" t="s">
        <v>18</v>
      </c>
      <c r="J695" s="661">
        <v>-224.3</v>
      </c>
      <c r="K695" s="786">
        <v>-224.3</v>
      </c>
    </row>
    <row r="696" spans="2:11" x14ac:dyDescent="0.35">
      <c r="B696" s="549" t="s">
        <v>354</v>
      </c>
      <c r="D696" s="902" t="s">
        <v>18</v>
      </c>
      <c r="E696" s="796" t="s">
        <v>18</v>
      </c>
      <c r="F696" s="796">
        <v>-0.7</v>
      </c>
      <c r="G696" s="796">
        <v>-40.700000000000003</v>
      </c>
      <c r="H696" s="796">
        <v>-41.1</v>
      </c>
      <c r="I696" s="796">
        <v>27.3</v>
      </c>
      <c r="J696" s="795" t="s">
        <v>18</v>
      </c>
      <c r="K696" s="792">
        <v>-55.2</v>
      </c>
    </row>
    <row r="697" spans="2:11" ht="15" thickBot="1" x14ac:dyDescent="0.4">
      <c r="B697" s="551" t="s">
        <v>461</v>
      </c>
      <c r="D697" s="903"/>
      <c r="E697" s="774"/>
      <c r="F697" s="774"/>
      <c r="G697" s="774"/>
      <c r="H697" s="774"/>
      <c r="I697" s="774"/>
      <c r="J697" s="569"/>
      <c r="K697" s="786"/>
    </row>
    <row r="698" spans="2:11" ht="15" thickBot="1" x14ac:dyDescent="0.4">
      <c r="B698" s="553" t="s">
        <v>76</v>
      </c>
      <c r="D698" s="774" t="s">
        <v>18</v>
      </c>
      <c r="E698" s="774" t="s">
        <v>18</v>
      </c>
      <c r="F698" s="774">
        <v>-0.7</v>
      </c>
      <c r="G698" s="774">
        <v>-40.700000000000003</v>
      </c>
      <c r="H698" s="774">
        <v>-41.1</v>
      </c>
      <c r="I698" s="774">
        <v>27.3</v>
      </c>
      <c r="J698" s="774">
        <v>-224.3</v>
      </c>
      <c r="K698" s="786">
        <v>-279.5</v>
      </c>
    </row>
    <row r="699" spans="2:11" ht="12.75" customHeight="1" x14ac:dyDescent="0.35">
      <c r="B699" s="557" t="s">
        <v>398</v>
      </c>
      <c r="D699" s="954" t="s">
        <v>18</v>
      </c>
      <c r="E699" s="773">
        <v>1</v>
      </c>
      <c r="F699" s="773" t="s">
        <v>18</v>
      </c>
      <c r="G699" s="773" t="s">
        <v>18</v>
      </c>
      <c r="H699" s="773" t="s">
        <v>18</v>
      </c>
      <c r="I699" s="773" t="s">
        <v>18</v>
      </c>
      <c r="J699" s="567">
        <v>-1</v>
      </c>
      <c r="K699" s="792" t="s">
        <v>18</v>
      </c>
    </row>
    <row r="700" spans="2:11" ht="13.5" customHeight="1" thickBot="1" x14ac:dyDescent="0.4">
      <c r="B700" s="651" t="s">
        <v>399</v>
      </c>
      <c r="D700" s="903"/>
      <c r="E700" s="774"/>
      <c r="F700" s="774"/>
      <c r="G700" s="774"/>
      <c r="H700" s="774"/>
      <c r="I700" s="774"/>
      <c r="J700" s="569"/>
      <c r="K700" s="786"/>
    </row>
    <row r="701" spans="2:11" ht="15" thickBot="1" x14ac:dyDescent="0.4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86" t="s">
        <v>693</v>
      </c>
    </row>
    <row r="702" spans="2:11" ht="15" thickBot="1" x14ac:dyDescent="0.4">
      <c r="B702" s="561"/>
      <c r="D702" s="663"/>
      <c r="E702" s="663"/>
      <c r="F702" s="663"/>
      <c r="G702" s="663"/>
      <c r="H702" s="663"/>
      <c r="I702" s="663"/>
      <c r="J702" s="663"/>
      <c r="K702" s="787"/>
    </row>
    <row r="703" spans="2:11" ht="15" thickBot="1" x14ac:dyDescent="0.4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84">
        <v>3483.5</v>
      </c>
    </row>
    <row r="704" spans="2:11" ht="15" thickBot="1" x14ac:dyDescent="0.4">
      <c r="B704" s="551" t="s">
        <v>648</v>
      </c>
      <c r="D704" s="788" t="s">
        <v>711</v>
      </c>
      <c r="E704" s="788" t="s">
        <v>711</v>
      </c>
      <c r="F704" s="788" t="s">
        <v>712</v>
      </c>
      <c r="G704" s="788" t="s">
        <v>713</v>
      </c>
      <c r="H704" s="788" t="s">
        <v>714</v>
      </c>
      <c r="I704" s="788" t="s">
        <v>715</v>
      </c>
      <c r="J704" s="788">
        <v>2.8</v>
      </c>
      <c r="K704" s="786">
        <v>2.8</v>
      </c>
    </row>
    <row r="705" spans="2:11" ht="15" thickBot="1" x14ac:dyDescent="0.4">
      <c r="B705" s="789" t="s">
        <v>649</v>
      </c>
      <c r="D705" s="790">
        <v>2239.3000000000002</v>
      </c>
      <c r="E705" s="641">
        <v>628.20000000000005</v>
      </c>
      <c r="F705" s="791">
        <v>-12.9</v>
      </c>
      <c r="G705" s="641">
        <v>-32.799999999999997</v>
      </c>
      <c r="H705" s="641">
        <v>1.5</v>
      </c>
      <c r="I705" s="641">
        <v>75.8</v>
      </c>
      <c r="J705" s="791">
        <v>587.20000000000005</v>
      </c>
      <c r="K705" s="784">
        <v>3486.3</v>
      </c>
    </row>
    <row r="706" spans="2:11" ht="15" thickBot="1" x14ac:dyDescent="0.4">
      <c r="B706" s="785" t="s">
        <v>73</v>
      </c>
      <c r="D706" s="788" t="s">
        <v>711</v>
      </c>
      <c r="E706" s="788" t="s">
        <v>711</v>
      </c>
      <c r="F706" s="788" t="s">
        <v>712</v>
      </c>
      <c r="G706" s="788" t="s">
        <v>713</v>
      </c>
      <c r="H706" s="788" t="s">
        <v>714</v>
      </c>
      <c r="I706" s="788" t="s">
        <v>715</v>
      </c>
      <c r="J706" s="788">
        <v>36</v>
      </c>
      <c r="K706" s="786">
        <v>36</v>
      </c>
    </row>
    <row r="707" spans="2:11" x14ac:dyDescent="0.35">
      <c r="B707" s="549" t="s">
        <v>354</v>
      </c>
      <c r="D707" s="900" t="s">
        <v>711</v>
      </c>
      <c r="E707" s="794" t="s">
        <v>711</v>
      </c>
      <c r="F707" s="794">
        <v>0.7</v>
      </c>
      <c r="G707" s="794">
        <v>-42.2</v>
      </c>
      <c r="H707" s="794">
        <v>8</v>
      </c>
      <c r="I707" s="794">
        <v>1.7</v>
      </c>
      <c r="J707" s="793" t="s">
        <v>711</v>
      </c>
      <c r="K707" s="792">
        <v>-31.8</v>
      </c>
    </row>
    <row r="708" spans="2:11" ht="15" thickBot="1" x14ac:dyDescent="0.4">
      <c r="B708" s="551" t="s">
        <v>461</v>
      </c>
      <c r="D708" s="901"/>
      <c r="E708" s="772"/>
      <c r="F708" s="772"/>
      <c r="G708" s="772"/>
      <c r="H708" s="772"/>
      <c r="I708" s="772"/>
      <c r="J708" s="576"/>
      <c r="K708" s="786"/>
    </row>
    <row r="709" spans="2:11" ht="15" thickBot="1" x14ac:dyDescent="0.4">
      <c r="B709" s="553" t="s">
        <v>76</v>
      </c>
      <c r="D709" s="772" t="s">
        <v>711</v>
      </c>
      <c r="E709" s="772" t="s">
        <v>711</v>
      </c>
      <c r="F709" s="772">
        <v>0.7</v>
      </c>
      <c r="G709" s="772">
        <v>-42.2</v>
      </c>
      <c r="H709" s="772">
        <v>8</v>
      </c>
      <c r="I709" s="772">
        <v>1.7</v>
      </c>
      <c r="J709" s="772">
        <v>36</v>
      </c>
      <c r="K709" s="786">
        <v>4.2</v>
      </c>
    </row>
    <row r="710" spans="2:11" ht="15" thickBot="1" x14ac:dyDescent="0.4">
      <c r="B710" s="785" t="s">
        <v>78</v>
      </c>
      <c r="D710" s="788" t="s">
        <v>711</v>
      </c>
      <c r="E710" s="788" t="s">
        <v>711</v>
      </c>
      <c r="F710" s="788" t="s">
        <v>712</v>
      </c>
      <c r="G710" s="788" t="s">
        <v>713</v>
      </c>
      <c r="H710" s="788" t="s">
        <v>714</v>
      </c>
      <c r="I710" s="788" t="s">
        <v>715</v>
      </c>
      <c r="J710" s="788">
        <v>-67.2</v>
      </c>
      <c r="K710" s="786">
        <v>-67.2</v>
      </c>
    </row>
    <row r="711" spans="2:11" x14ac:dyDescent="0.35">
      <c r="B711" s="557" t="s">
        <v>398</v>
      </c>
      <c r="D711" s="900" t="s">
        <v>711</v>
      </c>
      <c r="E711" s="794">
        <v>153.19999999999999</v>
      </c>
      <c r="F711" s="794" t="s">
        <v>712</v>
      </c>
      <c r="G711" s="794" t="s">
        <v>713</v>
      </c>
      <c r="H711" s="794" t="s">
        <v>714</v>
      </c>
      <c r="I711" s="794" t="s">
        <v>715</v>
      </c>
      <c r="J711" s="793">
        <v>-153.19999999999999</v>
      </c>
      <c r="K711" s="792" t="s">
        <v>716</v>
      </c>
    </row>
    <row r="712" spans="2:11" ht="15" thickBot="1" x14ac:dyDescent="0.4">
      <c r="B712" s="557" t="s">
        <v>399</v>
      </c>
      <c r="D712" s="901"/>
      <c r="E712" s="772"/>
      <c r="F712" s="772"/>
      <c r="G712" s="772"/>
      <c r="H712" s="772"/>
      <c r="I712" s="772"/>
      <c r="J712" s="576"/>
      <c r="K712" s="786"/>
    </row>
    <row r="713" spans="2:11" ht="15" thickBot="1" x14ac:dyDescent="0.4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84">
        <v>3423.3</v>
      </c>
    </row>
    <row r="716" spans="2:11" ht="43.5" x14ac:dyDescent="0.35">
      <c r="B716" s="510" t="s">
        <v>731</v>
      </c>
    </row>
    <row r="718" spans="2:11" ht="15" customHeight="1" x14ac:dyDescent="0.35">
      <c r="B718" s="892"/>
      <c r="D718" s="898" t="s">
        <v>42</v>
      </c>
      <c r="E718" s="898" t="s">
        <v>43</v>
      </c>
      <c r="F718" s="906" t="s">
        <v>44</v>
      </c>
      <c r="G718" s="906"/>
      <c r="H718" s="906"/>
      <c r="I718" s="803" t="s">
        <v>517</v>
      </c>
      <c r="J718" s="898" t="s">
        <v>128</v>
      </c>
      <c r="K718" s="898" t="s">
        <v>519</v>
      </c>
    </row>
    <row r="719" spans="2:11" ht="24.5" thickBot="1" x14ac:dyDescent="0.4">
      <c r="B719" s="892"/>
      <c r="D719" s="898"/>
      <c r="E719" s="898"/>
      <c r="F719" s="907"/>
      <c r="G719" s="907"/>
      <c r="H719" s="907"/>
      <c r="I719" s="803" t="s">
        <v>518</v>
      </c>
      <c r="J719" s="898"/>
      <c r="K719" s="898"/>
    </row>
    <row r="720" spans="2:11" ht="48" x14ac:dyDescent="0.35">
      <c r="B720" s="892"/>
      <c r="D720" s="898"/>
      <c r="E720" s="898"/>
      <c r="F720" s="805" t="s">
        <v>520</v>
      </c>
      <c r="G720" s="803" t="s">
        <v>389</v>
      </c>
      <c r="H720" s="805" t="s">
        <v>523</v>
      </c>
      <c r="I720" s="653"/>
      <c r="J720" s="898"/>
      <c r="K720" s="898"/>
    </row>
    <row r="721" spans="2:11" x14ac:dyDescent="0.35">
      <c r="B721" s="892"/>
      <c r="D721" s="898"/>
      <c r="E721" s="898"/>
      <c r="F721" s="803"/>
      <c r="G721" s="803"/>
      <c r="H721" s="803"/>
      <c r="I721" s="653"/>
      <c r="J721" s="653"/>
      <c r="K721" s="653"/>
    </row>
    <row r="722" spans="2:11" ht="15" thickBot="1" x14ac:dyDescent="0.4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84">
        <v>3143.8</v>
      </c>
    </row>
    <row r="723" spans="2:11" ht="15" thickBot="1" x14ac:dyDescent="0.4">
      <c r="B723" s="785" t="s">
        <v>176</v>
      </c>
      <c r="D723" s="661" t="s">
        <v>18</v>
      </c>
      <c r="E723" s="661" t="s">
        <v>18</v>
      </c>
      <c r="F723" s="661" t="s">
        <v>18</v>
      </c>
      <c r="G723" s="661" t="s">
        <v>18</v>
      </c>
      <c r="H723" s="661" t="s">
        <v>18</v>
      </c>
      <c r="I723" s="661" t="s">
        <v>18</v>
      </c>
      <c r="J723" s="661">
        <v>-71.3</v>
      </c>
      <c r="K723" s="786">
        <v>-71.3</v>
      </c>
    </row>
    <row r="724" spans="2:11" x14ac:dyDescent="0.35">
      <c r="B724" s="549" t="s">
        <v>354</v>
      </c>
      <c r="D724" s="902" t="s">
        <v>18</v>
      </c>
      <c r="E724" s="804" t="s">
        <v>18</v>
      </c>
      <c r="F724" s="804" t="s">
        <v>18</v>
      </c>
      <c r="G724" s="804" t="s">
        <v>18</v>
      </c>
      <c r="H724" s="804">
        <v>-2.7</v>
      </c>
      <c r="I724" s="804">
        <v>11.4</v>
      </c>
      <c r="J724" s="795" t="s">
        <v>18</v>
      </c>
      <c r="K724" s="904">
        <v>8.6999999999999993</v>
      </c>
    </row>
    <row r="725" spans="2:11" ht="15" thickBot="1" x14ac:dyDescent="0.4">
      <c r="B725" s="551" t="s">
        <v>355</v>
      </c>
      <c r="D725" s="903"/>
      <c r="E725" s="802"/>
      <c r="F725" s="802"/>
      <c r="G725" s="802"/>
      <c r="H725" s="802"/>
      <c r="I725" s="802"/>
      <c r="J725" s="569"/>
      <c r="K725" s="905"/>
    </row>
    <row r="726" spans="2:11" ht="15" thickBot="1" x14ac:dyDescent="0.4">
      <c r="B726" s="553" t="s">
        <v>76</v>
      </c>
      <c r="D726" s="802" t="s">
        <v>18</v>
      </c>
      <c r="E726" s="802" t="s">
        <v>18</v>
      </c>
      <c r="F726" s="802" t="s">
        <v>18</v>
      </c>
      <c r="G726" s="802" t="s">
        <v>18</v>
      </c>
      <c r="H726" s="802">
        <v>-2.7</v>
      </c>
      <c r="I726" s="802">
        <v>11.4</v>
      </c>
      <c r="J726" s="802">
        <v>-71.3</v>
      </c>
      <c r="K726" s="786">
        <v>-62.6</v>
      </c>
    </row>
    <row r="727" spans="2:11" ht="15" thickBot="1" x14ac:dyDescent="0.4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86">
        <v>3081.2</v>
      </c>
    </row>
    <row r="728" spans="2:11" ht="15" thickBot="1" x14ac:dyDescent="0.4">
      <c r="B728" s="561"/>
      <c r="D728" s="663"/>
      <c r="E728" s="663"/>
      <c r="F728" s="663"/>
      <c r="G728" s="663"/>
      <c r="H728" s="663"/>
      <c r="I728" s="663"/>
      <c r="J728" s="663"/>
      <c r="K728" s="787"/>
    </row>
    <row r="729" spans="2:11" ht="15" thickBot="1" x14ac:dyDescent="0.4">
      <c r="B729" s="789" t="s">
        <v>639</v>
      </c>
      <c r="D729" s="790">
        <v>2239.3000000000002</v>
      </c>
      <c r="E729" s="641">
        <v>781.4</v>
      </c>
      <c r="F729" s="791">
        <v>-12.2</v>
      </c>
      <c r="G729" s="641">
        <v>-75</v>
      </c>
      <c r="H729" s="641">
        <v>9.5</v>
      </c>
      <c r="I729" s="641">
        <v>77.5</v>
      </c>
      <c r="J729" s="791">
        <v>402.8</v>
      </c>
      <c r="K729" s="784">
        <v>3423.3</v>
      </c>
    </row>
    <row r="730" spans="2:11" ht="15" thickBot="1" x14ac:dyDescent="0.4">
      <c r="B730" s="785" t="s">
        <v>176</v>
      </c>
      <c r="D730" s="788" t="s">
        <v>711</v>
      </c>
      <c r="E730" s="788" t="s">
        <v>711</v>
      </c>
      <c r="F730" s="788" t="s">
        <v>712</v>
      </c>
      <c r="G730" s="788" t="s">
        <v>713</v>
      </c>
      <c r="H730" s="788" t="s">
        <v>714</v>
      </c>
      <c r="I730" s="788" t="s">
        <v>715</v>
      </c>
      <c r="J730" s="788">
        <v>-114.4</v>
      </c>
      <c r="K730" s="786">
        <v>-114.4</v>
      </c>
    </row>
    <row r="731" spans="2:11" x14ac:dyDescent="0.35">
      <c r="B731" s="549" t="s">
        <v>354</v>
      </c>
      <c r="D731" s="900" t="s">
        <v>711</v>
      </c>
      <c r="E731" s="800" t="s">
        <v>711</v>
      </c>
      <c r="F731" s="800" t="s">
        <v>711</v>
      </c>
      <c r="G731" s="800" t="s">
        <v>711</v>
      </c>
      <c r="H731" s="800">
        <v>-37.1</v>
      </c>
      <c r="I731" s="800">
        <v>-7</v>
      </c>
      <c r="J731" s="793" t="s">
        <v>711</v>
      </c>
      <c r="K731" s="904">
        <v>-44.1</v>
      </c>
    </row>
    <row r="732" spans="2:11" ht="15" thickBot="1" x14ac:dyDescent="0.4">
      <c r="B732" s="551" t="s">
        <v>355</v>
      </c>
      <c r="D732" s="901"/>
      <c r="E732" s="801"/>
      <c r="F732" s="801"/>
      <c r="G732" s="801"/>
      <c r="H732" s="801"/>
      <c r="I732" s="801"/>
      <c r="J732" s="576"/>
      <c r="K732" s="905"/>
    </row>
    <row r="733" spans="2:11" ht="15" thickBot="1" x14ac:dyDescent="0.4">
      <c r="B733" s="553" t="s">
        <v>76</v>
      </c>
      <c r="D733" s="801" t="s">
        <v>711</v>
      </c>
      <c r="E733" s="801" t="s">
        <v>711</v>
      </c>
      <c r="F733" s="801" t="s">
        <v>711</v>
      </c>
      <c r="G733" s="801" t="s">
        <v>711</v>
      </c>
      <c r="H733" s="801">
        <v>-37.1</v>
      </c>
      <c r="I733" s="801">
        <v>-7</v>
      </c>
      <c r="J733" s="801">
        <v>-114.4</v>
      </c>
      <c r="K733" s="786">
        <v>-158.5</v>
      </c>
    </row>
    <row r="734" spans="2:11" ht="15" thickBot="1" x14ac:dyDescent="0.4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84">
        <v>3264.8</v>
      </c>
    </row>
    <row r="737" spans="2:11" ht="29" x14ac:dyDescent="0.35">
      <c r="B737" s="510" t="s">
        <v>750</v>
      </c>
    </row>
    <row r="739" spans="2:11" x14ac:dyDescent="0.35">
      <c r="B739" s="892"/>
      <c r="D739" s="898" t="s">
        <v>42</v>
      </c>
      <c r="E739" s="898" t="s">
        <v>43</v>
      </c>
      <c r="F739" s="906" t="s">
        <v>44</v>
      </c>
      <c r="G739" s="906"/>
      <c r="H739" s="906"/>
      <c r="I739" s="806" t="s">
        <v>517</v>
      </c>
      <c r="J739" s="898" t="s">
        <v>128</v>
      </c>
      <c r="K739" s="906" t="s">
        <v>519</v>
      </c>
    </row>
    <row r="740" spans="2:11" ht="24.5" thickBot="1" x14ac:dyDescent="0.4">
      <c r="B740" s="892"/>
      <c r="D740" s="898"/>
      <c r="E740" s="898"/>
      <c r="F740" s="907"/>
      <c r="G740" s="907"/>
      <c r="H740" s="907"/>
      <c r="I740" s="806" t="s">
        <v>518</v>
      </c>
      <c r="J740" s="898"/>
      <c r="K740" s="906"/>
    </row>
    <row r="741" spans="2:11" ht="33" customHeight="1" x14ac:dyDescent="0.35">
      <c r="B741" s="892"/>
      <c r="D741" s="898"/>
      <c r="E741" s="898"/>
      <c r="F741" s="955" t="s">
        <v>520</v>
      </c>
      <c r="G741" s="806" t="s">
        <v>389</v>
      </c>
      <c r="H741" s="955" t="s">
        <v>523</v>
      </c>
      <c r="I741" s="653"/>
      <c r="J741" s="898"/>
      <c r="K741" s="906"/>
    </row>
    <row r="742" spans="2:11" x14ac:dyDescent="0.35">
      <c r="B742" s="892"/>
      <c r="D742" s="898"/>
      <c r="E742" s="898"/>
      <c r="F742" s="956"/>
      <c r="G742" s="806"/>
      <c r="H742" s="956"/>
      <c r="I742" s="653"/>
      <c r="J742" s="898"/>
      <c r="K742" s="906"/>
    </row>
    <row r="743" spans="2:11" ht="15" thickBot="1" x14ac:dyDescent="0.4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09" t="s">
        <v>693</v>
      </c>
    </row>
    <row r="744" spans="2:11" ht="15" thickBot="1" x14ac:dyDescent="0.4">
      <c r="B744" s="649" t="s">
        <v>176</v>
      </c>
      <c r="D744" s="658" t="s">
        <v>18</v>
      </c>
      <c r="E744" s="658" t="s">
        <v>18</v>
      </c>
      <c r="F744" s="658" t="s">
        <v>18</v>
      </c>
      <c r="G744" s="658" t="s">
        <v>18</v>
      </c>
      <c r="H744" s="658" t="s">
        <v>18</v>
      </c>
      <c r="I744" s="658" t="s">
        <v>18</v>
      </c>
      <c r="J744" s="658">
        <v>-130</v>
      </c>
      <c r="K744" s="657">
        <v>-130</v>
      </c>
    </row>
    <row r="745" spans="2:11" x14ac:dyDescent="0.35">
      <c r="B745" s="549" t="s">
        <v>354</v>
      </c>
      <c r="D745" s="958" t="s">
        <v>18</v>
      </c>
      <c r="E745" s="958" t="s">
        <v>18</v>
      </c>
      <c r="F745" s="958" t="s">
        <v>18</v>
      </c>
      <c r="G745" s="958">
        <v>29.5</v>
      </c>
      <c r="H745" s="958">
        <v>15.9</v>
      </c>
      <c r="I745" s="958">
        <v>8.6</v>
      </c>
      <c r="J745" s="961" t="s">
        <v>18</v>
      </c>
      <c r="K745" s="959">
        <v>54</v>
      </c>
    </row>
    <row r="746" spans="2:11" ht="15" thickBot="1" x14ac:dyDescent="0.4">
      <c r="B746" s="551" t="s">
        <v>355</v>
      </c>
      <c r="D746" s="903"/>
      <c r="E746" s="903"/>
      <c r="F746" s="903"/>
      <c r="G746" s="903"/>
      <c r="H746" s="903"/>
      <c r="I746" s="903"/>
      <c r="J746" s="962"/>
      <c r="K746" s="960"/>
    </row>
    <row r="747" spans="2:11" ht="15" thickBot="1" x14ac:dyDescent="0.4">
      <c r="B747" s="553" t="s">
        <v>76</v>
      </c>
      <c r="D747" s="808" t="s">
        <v>18</v>
      </c>
      <c r="E747" s="808"/>
      <c r="F747" s="808" t="s">
        <v>18</v>
      </c>
      <c r="G747" s="808">
        <v>29.5</v>
      </c>
      <c r="H747" s="808">
        <v>15.9</v>
      </c>
      <c r="I747" s="808">
        <v>8.6</v>
      </c>
      <c r="J747" s="808">
        <v>-130</v>
      </c>
      <c r="K747" s="660">
        <v>-76</v>
      </c>
    </row>
    <row r="748" spans="2:11" ht="15" thickBot="1" x14ac:dyDescent="0.4">
      <c r="B748" s="551" t="s">
        <v>357</v>
      </c>
      <c r="D748" s="808" t="s">
        <v>18</v>
      </c>
      <c r="E748" s="808">
        <v>-21.6</v>
      </c>
      <c r="F748" s="808" t="s">
        <v>18</v>
      </c>
      <c r="G748" s="808" t="s">
        <v>18</v>
      </c>
      <c r="H748" s="808" t="s">
        <v>18</v>
      </c>
      <c r="I748" s="808" t="s">
        <v>18</v>
      </c>
      <c r="J748" s="808">
        <v>21.6</v>
      </c>
      <c r="K748" s="656" t="s">
        <v>18</v>
      </c>
    </row>
    <row r="749" spans="2:11" ht="15" thickBot="1" x14ac:dyDescent="0.4">
      <c r="B749" s="546" t="s">
        <v>749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2">
        <v>3067.8</v>
      </c>
    </row>
    <row r="750" spans="2:11" ht="15" thickBot="1" x14ac:dyDescent="0.4">
      <c r="B750" s="561"/>
      <c r="D750" s="663"/>
      <c r="E750" s="663"/>
      <c r="F750" s="663"/>
      <c r="G750" s="663"/>
      <c r="H750" s="663"/>
      <c r="I750" s="663"/>
      <c r="J750" s="663"/>
      <c r="K750" s="664"/>
    </row>
    <row r="751" spans="2:11" ht="15" thickBot="1" x14ac:dyDescent="0.4">
      <c r="B751" s="810" t="s">
        <v>639</v>
      </c>
      <c r="D751" s="811" t="s">
        <v>591</v>
      </c>
      <c r="E751" s="811">
        <v>781.4</v>
      </c>
      <c r="F751" s="811">
        <v>-12.2</v>
      </c>
      <c r="G751" s="811">
        <v>-75</v>
      </c>
      <c r="H751" s="811">
        <v>9.5</v>
      </c>
      <c r="I751" s="811">
        <v>77.5</v>
      </c>
      <c r="J751" s="811">
        <v>402.8</v>
      </c>
      <c r="K751" s="662">
        <v>3423.3</v>
      </c>
    </row>
    <row r="752" spans="2:11" ht="15" thickBot="1" x14ac:dyDescent="0.4">
      <c r="B752" s="649" t="s">
        <v>176</v>
      </c>
      <c r="D752" s="665" t="s">
        <v>18</v>
      </c>
      <c r="E752" s="665" t="s">
        <v>18</v>
      </c>
      <c r="F752" s="665" t="s">
        <v>18</v>
      </c>
      <c r="G752" s="665" t="s">
        <v>18</v>
      </c>
      <c r="H752" s="665" t="s">
        <v>18</v>
      </c>
      <c r="I752" s="665" t="s">
        <v>18</v>
      </c>
      <c r="J752" s="665">
        <v>-191.9</v>
      </c>
      <c r="K752" s="656">
        <v>-191.9</v>
      </c>
    </row>
    <row r="753" spans="1:12" x14ac:dyDescent="0.35">
      <c r="B753" s="549" t="s">
        <v>354</v>
      </c>
      <c r="D753" s="957" t="s">
        <v>18</v>
      </c>
      <c r="E753" s="957" t="s">
        <v>18</v>
      </c>
      <c r="F753" s="957">
        <v>-0.7</v>
      </c>
      <c r="G753" s="957">
        <v>-42.2</v>
      </c>
      <c r="H753" s="957">
        <v>-24.3</v>
      </c>
      <c r="I753" s="957">
        <v>-5.8</v>
      </c>
      <c r="J753" s="963" t="s">
        <v>18</v>
      </c>
      <c r="K753" s="959">
        <v>-73</v>
      </c>
    </row>
    <row r="754" spans="1:12" ht="15" thickBot="1" x14ac:dyDescent="0.4">
      <c r="B754" s="551" t="s">
        <v>355</v>
      </c>
      <c r="D754" s="901"/>
      <c r="E754" s="901"/>
      <c r="F754" s="901"/>
      <c r="G754" s="901"/>
      <c r="H754" s="901"/>
      <c r="I754" s="901"/>
      <c r="J754" s="964"/>
      <c r="K754" s="960"/>
    </row>
    <row r="755" spans="1:12" ht="15" thickBot="1" x14ac:dyDescent="0.4">
      <c r="B755" s="553" t="s">
        <v>76</v>
      </c>
      <c r="D755" s="641" t="s">
        <v>18</v>
      </c>
      <c r="E755" s="807" t="s">
        <v>18</v>
      </c>
      <c r="F755" s="807">
        <v>-0.7</v>
      </c>
      <c r="G755" s="807">
        <v>-42.2</v>
      </c>
      <c r="H755" s="807">
        <v>-24.3</v>
      </c>
      <c r="I755" s="807">
        <v>-5.8</v>
      </c>
      <c r="J755" s="807">
        <v>-191.9</v>
      </c>
      <c r="K755" s="660">
        <v>-264.89999999999998</v>
      </c>
    </row>
    <row r="756" spans="1:12" ht="15" thickBot="1" x14ac:dyDescent="0.4">
      <c r="B756" s="546" t="s">
        <v>652</v>
      </c>
      <c r="D756" s="641" t="s">
        <v>591</v>
      </c>
      <c r="E756" s="641">
        <v>781.4</v>
      </c>
      <c r="F756" s="641">
        <v>-12.9</v>
      </c>
      <c r="G756" s="641">
        <v>-117.2</v>
      </c>
      <c r="H756" s="641">
        <v>-14.8</v>
      </c>
      <c r="I756" s="641">
        <v>71.7</v>
      </c>
      <c r="J756" s="641">
        <v>210.9</v>
      </c>
      <c r="K756" s="656" t="s">
        <v>647</v>
      </c>
    </row>
    <row r="757" spans="1:12" x14ac:dyDescent="0.35">
      <c r="A757" s="75"/>
      <c r="B757" s="75"/>
      <c r="C757" s="821"/>
      <c r="D757" s="819"/>
      <c r="E757" s="820"/>
      <c r="F757" s="820"/>
      <c r="G757" s="822"/>
      <c r="H757" s="822"/>
      <c r="I757" s="822"/>
      <c r="J757" s="820"/>
      <c r="K757" s="820"/>
    </row>
    <row r="758" spans="1:12" x14ac:dyDescent="0.35">
      <c r="A758" s="75"/>
      <c r="B758" s="75"/>
      <c r="C758" s="821"/>
      <c r="D758" s="819"/>
      <c r="E758" s="820"/>
      <c r="F758" s="820"/>
      <c r="G758" s="822"/>
      <c r="H758" s="822"/>
      <c r="I758" s="822"/>
      <c r="J758" s="820"/>
      <c r="K758" s="820"/>
    </row>
    <row r="759" spans="1:12" ht="43.5" x14ac:dyDescent="0.35">
      <c r="A759" s="75"/>
      <c r="B759" s="510" t="s">
        <v>756</v>
      </c>
    </row>
    <row r="760" spans="1:12" x14ac:dyDescent="0.35">
      <c r="A760" s="75"/>
    </row>
    <row r="761" spans="1:12" x14ac:dyDescent="0.35">
      <c r="A761" s="75"/>
      <c r="B761" s="892"/>
      <c r="D761" s="893" t="s">
        <v>42</v>
      </c>
      <c r="E761" s="893" t="s">
        <v>43</v>
      </c>
      <c r="F761" s="894" t="s">
        <v>44</v>
      </c>
      <c r="G761" s="894"/>
      <c r="H761" s="894"/>
      <c r="I761" s="861" t="s">
        <v>517</v>
      </c>
      <c r="J761" s="893" t="s">
        <v>128</v>
      </c>
      <c r="K761" s="894" t="s">
        <v>519</v>
      </c>
    </row>
    <row r="762" spans="1:12" ht="39.5" thickBot="1" x14ac:dyDescent="0.4">
      <c r="A762" s="75"/>
      <c r="B762" s="892"/>
      <c r="D762" s="893"/>
      <c r="E762" s="893"/>
      <c r="F762" s="895"/>
      <c r="G762" s="895"/>
      <c r="H762" s="895"/>
      <c r="I762" s="861" t="s">
        <v>518</v>
      </c>
      <c r="J762" s="893"/>
      <c r="K762" s="894"/>
    </row>
    <row r="763" spans="1:12" ht="39" x14ac:dyDescent="0.35">
      <c r="A763" s="75"/>
      <c r="B763" s="892"/>
      <c r="D763" s="893"/>
      <c r="E763" s="893"/>
      <c r="F763" s="896" t="s">
        <v>520</v>
      </c>
      <c r="G763" s="861" t="s">
        <v>389</v>
      </c>
      <c r="H763" s="896" t="s">
        <v>523</v>
      </c>
      <c r="I763" s="862"/>
      <c r="J763" s="893"/>
      <c r="K763" s="894"/>
    </row>
    <row r="764" spans="1:12" x14ac:dyDescent="0.35">
      <c r="A764" s="75"/>
      <c r="B764" s="892"/>
      <c r="D764" s="893"/>
      <c r="E764" s="893"/>
      <c r="F764" s="897"/>
      <c r="G764" s="861"/>
      <c r="H764" s="897"/>
      <c r="I764" s="862"/>
      <c r="J764" s="893"/>
      <c r="K764" s="894"/>
    </row>
    <row r="765" spans="1:12" ht="13.5" thickBot="1" x14ac:dyDescent="0.35">
      <c r="A765" s="75"/>
      <c r="B765" s="836" t="s">
        <v>722</v>
      </c>
      <c r="C765" s="835"/>
      <c r="D765" s="837">
        <v>2239.3000000000002</v>
      </c>
      <c r="E765" s="837">
        <v>782.4</v>
      </c>
      <c r="F765" s="837">
        <v>-12.9</v>
      </c>
      <c r="G765" s="837">
        <v>-115.7</v>
      </c>
      <c r="H765" s="837">
        <v>-31.6</v>
      </c>
      <c r="I765" s="837">
        <v>104.8</v>
      </c>
      <c r="J765" s="837">
        <v>177.5</v>
      </c>
      <c r="K765" s="838">
        <f>SUM(D765:J765)</f>
        <v>3143.8000000000006</v>
      </c>
      <c r="L765" s="823"/>
    </row>
    <row r="766" spans="1:12" ht="13.5" thickTop="1" x14ac:dyDescent="0.3">
      <c r="A766" s="75"/>
      <c r="B766" s="839" t="s">
        <v>176</v>
      </c>
      <c r="C766" s="835"/>
      <c r="D766" s="840" t="s">
        <v>18</v>
      </c>
      <c r="E766" s="840" t="s">
        <v>18</v>
      </c>
      <c r="F766" s="840" t="s">
        <v>18</v>
      </c>
      <c r="G766" s="840" t="s">
        <v>18</v>
      </c>
      <c r="H766" s="840" t="s">
        <v>18</v>
      </c>
      <c r="I766" s="840" t="s">
        <v>18</v>
      </c>
      <c r="J766" s="840">
        <v>-153.5</v>
      </c>
      <c r="K766" s="841">
        <f t="shared" ref="K766:K779" si="0">SUM(D766:J766)</f>
        <v>-153.5</v>
      </c>
      <c r="L766" s="823"/>
    </row>
    <row r="767" spans="1:12" ht="13" x14ac:dyDescent="0.3">
      <c r="A767" s="75"/>
      <c r="B767" s="886" t="s">
        <v>354</v>
      </c>
      <c r="C767" s="835"/>
      <c r="D767" s="888" t="s">
        <v>18</v>
      </c>
      <c r="E767" s="888" t="s">
        <v>18</v>
      </c>
      <c r="F767" s="888" t="s">
        <v>18</v>
      </c>
      <c r="G767" s="888">
        <v>29.5</v>
      </c>
      <c r="H767" s="888">
        <v>4.3</v>
      </c>
      <c r="I767" s="888">
        <v>24.5</v>
      </c>
      <c r="J767" s="890" t="s">
        <v>18</v>
      </c>
      <c r="K767" s="884">
        <f t="shared" si="0"/>
        <v>58.3</v>
      </c>
      <c r="L767" s="823"/>
    </row>
    <row r="768" spans="1:12" ht="13" x14ac:dyDescent="0.3">
      <c r="A768" s="75"/>
      <c r="B768" s="887" t="s">
        <v>355</v>
      </c>
      <c r="C768" s="835"/>
      <c r="D768" s="889"/>
      <c r="E768" s="889"/>
      <c r="F768" s="889"/>
      <c r="G768" s="889"/>
      <c r="H768" s="889"/>
      <c r="I768" s="889"/>
      <c r="J768" s="891"/>
      <c r="K768" s="885"/>
      <c r="L768" s="823"/>
    </row>
    <row r="769" spans="1:12" ht="13" x14ac:dyDescent="0.3">
      <c r="A769" s="75"/>
      <c r="B769" s="842" t="s">
        <v>76</v>
      </c>
      <c r="C769" s="835"/>
      <c r="D769" s="843" t="s">
        <v>18</v>
      </c>
      <c r="E769" s="843" t="s">
        <v>18</v>
      </c>
      <c r="F769" s="843" t="s">
        <v>18</v>
      </c>
      <c r="G769" s="843">
        <v>29.5</v>
      </c>
      <c r="H769" s="843">
        <v>4.3</v>
      </c>
      <c r="I769" s="843">
        <v>24.5</v>
      </c>
      <c r="J769" s="843">
        <v>-153.5</v>
      </c>
      <c r="K769" s="844">
        <f t="shared" si="0"/>
        <v>-95.2</v>
      </c>
      <c r="L769" s="823"/>
    </row>
    <row r="770" spans="1:12" ht="13" x14ac:dyDescent="0.3">
      <c r="A770" s="75"/>
      <c r="B770" s="842" t="s">
        <v>357</v>
      </c>
      <c r="C770" s="835"/>
      <c r="D770" s="843" t="s">
        <v>18</v>
      </c>
      <c r="E770" s="843">
        <v>-10.7</v>
      </c>
      <c r="F770" s="843" t="s">
        <v>18</v>
      </c>
      <c r="G770" s="843" t="s">
        <v>18</v>
      </c>
      <c r="H770" s="843" t="s">
        <v>18</v>
      </c>
      <c r="I770" s="843" t="s">
        <v>18</v>
      </c>
      <c r="J770" s="843">
        <v>10.7</v>
      </c>
      <c r="K770" s="844">
        <f t="shared" si="0"/>
        <v>0</v>
      </c>
      <c r="L770" s="823"/>
    </row>
    <row r="771" spans="1:12" ht="13.5" thickBot="1" x14ac:dyDescent="0.35">
      <c r="A771" s="75"/>
      <c r="B771" s="858" t="s">
        <v>757</v>
      </c>
      <c r="C771" s="835"/>
      <c r="D771" s="852">
        <v>2239.3000000000002</v>
      </c>
      <c r="E771" s="852">
        <v>771.7</v>
      </c>
      <c r="F771" s="852">
        <v>-12.9</v>
      </c>
      <c r="G771" s="852">
        <v>-86.2</v>
      </c>
      <c r="H771" s="852">
        <v>-27.3</v>
      </c>
      <c r="I771" s="852">
        <v>129.30000000000001</v>
      </c>
      <c r="J771" s="852">
        <v>34.700000000000003</v>
      </c>
      <c r="K771" s="853">
        <f t="shared" si="0"/>
        <v>3048.6</v>
      </c>
      <c r="L771" s="823"/>
    </row>
    <row r="772" spans="1:12" ht="13.5" thickBot="1" x14ac:dyDescent="0.35">
      <c r="A772" s="75"/>
      <c r="B772" s="859"/>
      <c r="C772" s="835"/>
      <c r="D772" s="856"/>
      <c r="E772" s="856"/>
      <c r="F772" s="856"/>
      <c r="G772" s="856"/>
      <c r="H772" s="856"/>
      <c r="I772" s="856"/>
      <c r="J772" s="856"/>
      <c r="K772" s="857"/>
      <c r="L772" s="823"/>
    </row>
    <row r="773" spans="1:12" ht="13.5" thickBot="1" x14ac:dyDescent="0.35">
      <c r="A773" s="75"/>
      <c r="B773" s="860" t="s">
        <v>639</v>
      </c>
      <c r="C773" s="835"/>
      <c r="D773" s="854">
        <v>2239.3000000000002</v>
      </c>
      <c r="E773" s="854">
        <v>781.4</v>
      </c>
      <c r="F773" s="854">
        <v>-12.2</v>
      </c>
      <c r="G773" s="854">
        <v>-75</v>
      </c>
      <c r="H773" s="854">
        <v>9.5</v>
      </c>
      <c r="I773" s="854">
        <v>77.5</v>
      </c>
      <c r="J773" s="854">
        <v>402.8</v>
      </c>
      <c r="K773" s="855">
        <f t="shared" si="0"/>
        <v>3423.3000000000006</v>
      </c>
      <c r="L773" s="823"/>
    </row>
    <row r="774" spans="1:12" ht="13.5" thickTop="1" x14ac:dyDescent="0.3">
      <c r="A774" s="75"/>
      <c r="B774" s="848" t="s">
        <v>176</v>
      </c>
      <c r="C774" s="835"/>
      <c r="D774" s="849" t="s">
        <v>18</v>
      </c>
      <c r="E774" s="849" t="s">
        <v>18</v>
      </c>
      <c r="F774" s="849" t="s">
        <v>18</v>
      </c>
      <c r="G774" s="849" t="s">
        <v>18</v>
      </c>
      <c r="H774" s="849" t="s">
        <v>18</v>
      </c>
      <c r="I774" s="849" t="s">
        <v>18</v>
      </c>
      <c r="J774" s="849">
        <v>-176.3</v>
      </c>
      <c r="K774" s="841">
        <f t="shared" si="0"/>
        <v>-176.3</v>
      </c>
      <c r="L774" s="823"/>
    </row>
    <row r="775" spans="1:12" ht="13" x14ac:dyDescent="0.3">
      <c r="A775" s="75"/>
      <c r="B775" s="878" t="s">
        <v>354</v>
      </c>
      <c r="C775" s="835"/>
      <c r="D775" s="880" t="s">
        <v>18</v>
      </c>
      <c r="E775" s="880" t="s">
        <v>18</v>
      </c>
      <c r="F775" s="880">
        <v>-0.7</v>
      </c>
      <c r="G775" s="880">
        <v>-42.2</v>
      </c>
      <c r="H775" s="880">
        <v>-35.299999999999997</v>
      </c>
      <c r="I775" s="880">
        <v>-6.4</v>
      </c>
      <c r="J775" s="882" t="s">
        <v>18</v>
      </c>
      <c r="K775" s="884">
        <f t="shared" si="0"/>
        <v>-84.600000000000009</v>
      </c>
      <c r="L775" s="823"/>
    </row>
    <row r="776" spans="1:12" ht="13" x14ac:dyDescent="0.3">
      <c r="A776" s="75"/>
      <c r="B776" s="879" t="s">
        <v>355</v>
      </c>
      <c r="C776" s="835"/>
      <c r="D776" s="881"/>
      <c r="E776" s="881"/>
      <c r="F776" s="881"/>
      <c r="G776" s="881"/>
      <c r="H776" s="881"/>
      <c r="I776" s="881"/>
      <c r="J776" s="883"/>
      <c r="K776" s="885"/>
      <c r="L776" s="823"/>
    </row>
    <row r="777" spans="1:12" ht="13" x14ac:dyDescent="0.3">
      <c r="A777" s="75"/>
      <c r="B777" s="850" t="s">
        <v>76</v>
      </c>
      <c r="C777" s="835"/>
      <c r="D777" s="851" t="s">
        <v>18</v>
      </c>
      <c r="E777" s="851"/>
      <c r="F777" s="851">
        <v>-0.7</v>
      </c>
      <c r="G777" s="851">
        <v>-42.2</v>
      </c>
      <c r="H777" s="851">
        <v>-35.299999999999997</v>
      </c>
      <c r="I777" s="851">
        <v>-6.4</v>
      </c>
      <c r="J777" s="851">
        <v>-176.3</v>
      </c>
      <c r="K777" s="844">
        <f t="shared" si="0"/>
        <v>-260.90000000000003</v>
      </c>
      <c r="L777" s="823"/>
    </row>
    <row r="778" spans="1:12" ht="13" x14ac:dyDescent="0.3">
      <c r="A778" s="75"/>
      <c r="B778" s="850" t="s">
        <v>357</v>
      </c>
      <c r="C778" s="835"/>
      <c r="D778" s="851"/>
      <c r="E778" s="851">
        <v>1</v>
      </c>
      <c r="F778" s="851"/>
      <c r="G778" s="851"/>
      <c r="H778" s="851"/>
      <c r="I778" s="851"/>
      <c r="J778" s="851">
        <v>-1</v>
      </c>
      <c r="K778" s="844">
        <f t="shared" si="0"/>
        <v>0</v>
      </c>
      <c r="L778" s="823"/>
    </row>
    <row r="779" spans="1:12" ht="13.5" thickBot="1" x14ac:dyDescent="0.35">
      <c r="A779" s="75"/>
      <c r="B779" s="846" t="s">
        <v>681</v>
      </c>
      <c r="C779" s="835"/>
      <c r="D779" s="847">
        <v>2239.3000000000002</v>
      </c>
      <c r="E779" s="847">
        <v>782.4</v>
      </c>
      <c r="F779" s="847">
        <v>-12.9</v>
      </c>
      <c r="G779" s="847">
        <v>-117.2</v>
      </c>
      <c r="H779" s="847">
        <v>-25.8</v>
      </c>
      <c r="I779" s="847">
        <v>71.099999999999994</v>
      </c>
      <c r="J779" s="847">
        <v>225.5</v>
      </c>
      <c r="K779" s="845">
        <f t="shared" si="0"/>
        <v>3162.4</v>
      </c>
      <c r="L779" s="823"/>
    </row>
    <row r="780" spans="1:12" customFormat="1" ht="15" thickTop="1" x14ac:dyDescent="0.35"/>
    <row r="781" spans="1:12" x14ac:dyDescent="0.35">
      <c r="A781" s="75"/>
      <c r="B781" s="75"/>
      <c r="C781" s="821"/>
      <c r="D781" s="819"/>
      <c r="E781" s="820"/>
      <c r="F781" s="820"/>
      <c r="G781" s="822"/>
      <c r="H781" s="822"/>
      <c r="I781" s="822"/>
      <c r="J781" s="820"/>
      <c r="K781" s="820"/>
    </row>
    <row r="782" spans="1:12" ht="43.5" x14ac:dyDescent="0.35">
      <c r="A782" s="75"/>
      <c r="B782" s="510" t="s">
        <v>769</v>
      </c>
    </row>
    <row r="783" spans="1:12" x14ac:dyDescent="0.35">
      <c r="A783" s="75"/>
    </row>
    <row r="784" spans="1:12" x14ac:dyDescent="0.35">
      <c r="A784" s="75"/>
      <c r="B784" s="892"/>
      <c r="D784" s="893" t="s">
        <v>42</v>
      </c>
      <c r="E784" s="893" t="s">
        <v>43</v>
      </c>
      <c r="F784" s="894" t="s">
        <v>44</v>
      </c>
      <c r="G784" s="894"/>
      <c r="H784" s="894"/>
      <c r="I784" s="861" t="s">
        <v>517</v>
      </c>
      <c r="J784" s="893" t="s">
        <v>128</v>
      </c>
      <c r="K784" s="894" t="s">
        <v>519</v>
      </c>
    </row>
    <row r="785" spans="1:12" ht="39.5" thickBot="1" x14ac:dyDescent="0.4">
      <c r="A785" s="75"/>
      <c r="B785" s="892"/>
      <c r="D785" s="893"/>
      <c r="E785" s="893"/>
      <c r="F785" s="895"/>
      <c r="G785" s="895"/>
      <c r="H785" s="895"/>
      <c r="I785" s="861" t="s">
        <v>518</v>
      </c>
      <c r="J785" s="893"/>
      <c r="K785" s="894"/>
    </row>
    <row r="786" spans="1:12" ht="39" x14ac:dyDescent="0.35">
      <c r="A786" s="75"/>
      <c r="B786" s="892"/>
      <c r="D786" s="893"/>
      <c r="E786" s="893"/>
      <c r="F786" s="896" t="s">
        <v>520</v>
      </c>
      <c r="G786" s="861" t="s">
        <v>389</v>
      </c>
      <c r="H786" s="896" t="s">
        <v>523</v>
      </c>
      <c r="I786" s="862"/>
      <c r="J786" s="893"/>
      <c r="K786" s="894"/>
    </row>
    <row r="787" spans="1:12" x14ac:dyDescent="0.35">
      <c r="A787" s="75"/>
      <c r="B787" s="892"/>
      <c r="D787" s="893"/>
      <c r="E787" s="893"/>
      <c r="F787" s="897"/>
      <c r="G787" s="861"/>
      <c r="H787" s="897"/>
      <c r="I787" s="862"/>
      <c r="J787" s="893"/>
      <c r="K787" s="894"/>
    </row>
    <row r="788" spans="1:12" ht="13.5" thickBot="1" x14ac:dyDescent="0.35">
      <c r="A788" s="75"/>
      <c r="B788" s="836" t="s">
        <v>722</v>
      </c>
      <c r="C788" s="835"/>
      <c r="D788" s="837">
        <v>2239.3000000000002</v>
      </c>
      <c r="E788" s="837">
        <v>782.4</v>
      </c>
      <c r="F788" s="837">
        <v>-12.9</v>
      </c>
      <c r="G788" s="837">
        <v>-115.7</v>
      </c>
      <c r="H788" s="837">
        <v>-31.6</v>
      </c>
      <c r="I788" s="837">
        <v>104.8</v>
      </c>
      <c r="J788" s="837">
        <v>177.5</v>
      </c>
      <c r="K788" s="838">
        <f>SUM(D788:J788)</f>
        <v>3143.8000000000006</v>
      </c>
      <c r="L788" s="823"/>
    </row>
    <row r="789" spans="1:12" ht="13.5" thickTop="1" x14ac:dyDescent="0.3">
      <c r="A789" s="75"/>
      <c r="B789" s="839" t="s">
        <v>176</v>
      </c>
      <c r="C789" s="835"/>
      <c r="D789" s="840" t="s">
        <v>18</v>
      </c>
      <c r="E789" s="840" t="s">
        <v>18</v>
      </c>
      <c r="F789" s="840" t="s">
        <v>18</v>
      </c>
      <c r="G789" s="840" t="s">
        <v>18</v>
      </c>
      <c r="H789" s="840" t="s">
        <v>18</v>
      </c>
      <c r="I789" s="840" t="s">
        <v>18</v>
      </c>
      <c r="J789" s="840">
        <v>-225.3</v>
      </c>
      <c r="K789" s="841">
        <f t="shared" ref="K789:K802" si="1">SUM(D789:J789)</f>
        <v>-225.3</v>
      </c>
      <c r="L789" s="823"/>
    </row>
    <row r="790" spans="1:12" ht="13" x14ac:dyDescent="0.3">
      <c r="A790" s="75"/>
      <c r="B790" s="886" t="s">
        <v>354</v>
      </c>
      <c r="C790" s="835"/>
      <c r="D790" s="888" t="s">
        <v>18</v>
      </c>
      <c r="E790" s="888" t="s">
        <v>18</v>
      </c>
      <c r="F790" s="888" t="s">
        <v>18</v>
      </c>
      <c r="G790" s="888">
        <v>73.7</v>
      </c>
      <c r="H790" s="888">
        <v>10.7</v>
      </c>
      <c r="I790" s="888">
        <v>37.700000000000003</v>
      </c>
      <c r="J790" s="890" t="s">
        <v>18</v>
      </c>
      <c r="K790" s="884">
        <f t="shared" si="1"/>
        <v>122.10000000000001</v>
      </c>
      <c r="L790" s="823"/>
    </row>
    <row r="791" spans="1:12" ht="13" x14ac:dyDescent="0.3">
      <c r="A791" s="75"/>
      <c r="B791" s="887" t="s">
        <v>355</v>
      </c>
      <c r="C791" s="835"/>
      <c r="D791" s="889"/>
      <c r="E791" s="889"/>
      <c r="F791" s="889"/>
      <c r="G791" s="889"/>
      <c r="H791" s="889"/>
      <c r="I791" s="889"/>
      <c r="J791" s="891"/>
      <c r="K791" s="885">
        <f t="shared" si="1"/>
        <v>0</v>
      </c>
      <c r="L791" s="823"/>
    </row>
    <row r="792" spans="1:12" ht="13" x14ac:dyDescent="0.3">
      <c r="A792" s="75"/>
      <c r="B792" s="842" t="s">
        <v>76</v>
      </c>
      <c r="C792" s="835"/>
      <c r="D792" s="843" t="s">
        <v>18</v>
      </c>
      <c r="E792" s="843" t="s">
        <v>18</v>
      </c>
      <c r="F792" s="843" t="s">
        <v>18</v>
      </c>
      <c r="G792" s="843">
        <v>73.7</v>
      </c>
      <c r="H792" s="843">
        <v>10.7</v>
      </c>
      <c r="I792" s="843">
        <v>37.700000000000003</v>
      </c>
      <c r="J792" s="843">
        <v>-225.3</v>
      </c>
      <c r="K792" s="844">
        <f t="shared" si="1"/>
        <v>-103.2</v>
      </c>
      <c r="L792" s="823"/>
    </row>
    <row r="793" spans="1:12" ht="13" x14ac:dyDescent="0.3">
      <c r="A793" s="75"/>
      <c r="B793" s="842" t="s">
        <v>357</v>
      </c>
      <c r="C793" s="835"/>
      <c r="D793" s="843" t="s">
        <v>18</v>
      </c>
      <c r="E793" s="843">
        <v>-10.7</v>
      </c>
      <c r="F793" s="843" t="s">
        <v>18</v>
      </c>
      <c r="G793" s="843" t="s">
        <v>18</v>
      </c>
      <c r="H793" s="843" t="s">
        <v>18</v>
      </c>
      <c r="I793" s="843" t="s">
        <v>18</v>
      </c>
      <c r="J793" s="843">
        <v>10.7</v>
      </c>
      <c r="K793" s="844">
        <f t="shared" si="1"/>
        <v>0</v>
      </c>
      <c r="L793" s="823"/>
    </row>
    <row r="794" spans="1:12" ht="13.5" thickBot="1" x14ac:dyDescent="0.35">
      <c r="A794" s="75"/>
      <c r="B794" s="858" t="s">
        <v>770</v>
      </c>
      <c r="C794" s="835"/>
      <c r="D794" s="852">
        <v>2239.3000000000002</v>
      </c>
      <c r="E794" s="852">
        <v>771.7</v>
      </c>
      <c r="F794" s="852">
        <v>-12.9</v>
      </c>
      <c r="G794" s="852">
        <v>-42</v>
      </c>
      <c r="H794" s="852">
        <v>-20.9</v>
      </c>
      <c r="I794" s="852">
        <v>142.5</v>
      </c>
      <c r="J794" s="852">
        <v>-37.1</v>
      </c>
      <c r="K794" s="853">
        <f t="shared" si="1"/>
        <v>3040.6</v>
      </c>
      <c r="L794" s="823"/>
    </row>
    <row r="795" spans="1:12" ht="13.5" thickBot="1" x14ac:dyDescent="0.35">
      <c r="A795" s="75"/>
      <c r="B795" s="859"/>
      <c r="C795" s="835"/>
      <c r="D795" s="856"/>
      <c r="E795" s="856"/>
      <c r="F795" s="856"/>
      <c r="G795" s="856"/>
      <c r="H795" s="856"/>
      <c r="I795" s="856"/>
      <c r="J795" s="856"/>
      <c r="K795" s="857"/>
      <c r="L795" s="823"/>
    </row>
    <row r="796" spans="1:12" ht="13.5" thickBot="1" x14ac:dyDescent="0.35">
      <c r="A796" s="75"/>
      <c r="B796" s="860" t="s">
        <v>639</v>
      </c>
      <c r="C796" s="835"/>
      <c r="D796" s="854">
        <v>2239.3000000000002</v>
      </c>
      <c r="E796" s="854">
        <v>781.4</v>
      </c>
      <c r="F796" s="854">
        <v>-12.2</v>
      </c>
      <c r="G796" s="854">
        <v>-75</v>
      </c>
      <c r="H796" s="854">
        <v>9.5</v>
      </c>
      <c r="I796" s="854">
        <v>77.5</v>
      </c>
      <c r="J796" s="854">
        <v>402.8</v>
      </c>
      <c r="K796" s="855">
        <f t="shared" si="1"/>
        <v>3423.3000000000006</v>
      </c>
      <c r="L796" s="823"/>
    </row>
    <row r="797" spans="1:12" ht="13.5" thickTop="1" x14ac:dyDescent="0.3">
      <c r="A797" s="75"/>
      <c r="B797" s="848" t="s">
        <v>176</v>
      </c>
      <c r="C797" s="835"/>
      <c r="D797" s="849" t="s">
        <v>18</v>
      </c>
      <c r="E797" s="849" t="s">
        <v>18</v>
      </c>
      <c r="F797" s="849" t="s">
        <v>18</v>
      </c>
      <c r="G797" s="849" t="s">
        <v>18</v>
      </c>
      <c r="H797" s="849" t="s">
        <v>18</v>
      </c>
      <c r="I797" s="849" t="s">
        <v>18</v>
      </c>
      <c r="J797" s="849">
        <v>-224.3</v>
      </c>
      <c r="K797" s="841">
        <f t="shared" si="1"/>
        <v>-224.3</v>
      </c>
      <c r="L797" s="823"/>
    </row>
    <row r="798" spans="1:12" ht="13" x14ac:dyDescent="0.3">
      <c r="A798" s="75"/>
      <c r="B798" s="878" t="s">
        <v>354</v>
      </c>
      <c r="C798" s="835"/>
      <c r="D798" s="880" t="s">
        <v>18</v>
      </c>
      <c r="E798" s="880" t="s">
        <v>18</v>
      </c>
      <c r="F798" s="880">
        <v>-0.7</v>
      </c>
      <c r="G798" s="880">
        <v>-40.700000000000003</v>
      </c>
      <c r="H798" s="880">
        <v>-41.1</v>
      </c>
      <c r="I798" s="880">
        <v>27.3</v>
      </c>
      <c r="J798" s="882" t="s">
        <v>18</v>
      </c>
      <c r="K798" s="884">
        <f t="shared" si="1"/>
        <v>-55.2</v>
      </c>
      <c r="L798" s="823"/>
    </row>
    <row r="799" spans="1:12" ht="13" x14ac:dyDescent="0.3">
      <c r="A799" s="75"/>
      <c r="B799" s="879" t="s">
        <v>355</v>
      </c>
      <c r="C799" s="835"/>
      <c r="D799" s="881"/>
      <c r="E799" s="881"/>
      <c r="F799" s="881"/>
      <c r="G799" s="881"/>
      <c r="H799" s="881"/>
      <c r="I799" s="881"/>
      <c r="J799" s="883"/>
      <c r="K799" s="885">
        <f t="shared" si="1"/>
        <v>0</v>
      </c>
      <c r="L799" s="823"/>
    </row>
    <row r="800" spans="1:12" ht="13" x14ac:dyDescent="0.3">
      <c r="A800" s="75"/>
      <c r="B800" s="850" t="s">
        <v>76</v>
      </c>
      <c r="C800" s="835"/>
      <c r="D800" s="851" t="s">
        <v>18</v>
      </c>
      <c r="E800" s="851" t="s">
        <v>18</v>
      </c>
      <c r="F800" s="851">
        <v>-0.7</v>
      </c>
      <c r="G800" s="851">
        <v>-40.700000000000003</v>
      </c>
      <c r="H800" s="851">
        <v>-41.1</v>
      </c>
      <c r="I800" s="851">
        <v>27.3</v>
      </c>
      <c r="J800" s="851">
        <v>-224.3</v>
      </c>
      <c r="K800" s="844">
        <f t="shared" si="1"/>
        <v>-279.5</v>
      </c>
      <c r="L800" s="823"/>
    </row>
    <row r="801" spans="1:12" ht="13" x14ac:dyDescent="0.3">
      <c r="A801" s="75"/>
      <c r="B801" s="850" t="s">
        <v>321</v>
      </c>
      <c r="C801" s="835"/>
      <c r="D801" s="851" t="s">
        <v>18</v>
      </c>
      <c r="E801" s="851">
        <v>1</v>
      </c>
      <c r="F801" s="851" t="s">
        <v>18</v>
      </c>
      <c r="G801" s="851" t="s">
        <v>18</v>
      </c>
      <c r="H801" s="851" t="s">
        <v>18</v>
      </c>
      <c r="I801" s="851" t="s">
        <v>18</v>
      </c>
      <c r="J801" s="851">
        <v>-1</v>
      </c>
      <c r="K801" s="844">
        <f t="shared" si="1"/>
        <v>0</v>
      </c>
      <c r="L801" s="823"/>
    </row>
    <row r="802" spans="1:12" ht="13.5" thickBot="1" x14ac:dyDescent="0.35">
      <c r="A802" s="75"/>
      <c r="B802" s="846" t="s">
        <v>709</v>
      </c>
      <c r="C802" s="835"/>
      <c r="D802" s="847">
        <v>2239.3000000000002</v>
      </c>
      <c r="E802" s="847">
        <v>782.4</v>
      </c>
      <c r="F802" s="847">
        <v>-12.9</v>
      </c>
      <c r="G802" s="847">
        <v>-115.7</v>
      </c>
      <c r="H802" s="847">
        <v>-31.6</v>
      </c>
      <c r="I802" s="847">
        <v>104.8</v>
      </c>
      <c r="J802" s="847">
        <v>177.5</v>
      </c>
      <c r="K802" s="845">
        <f t="shared" si="1"/>
        <v>3143.8000000000006</v>
      </c>
      <c r="L802" s="823"/>
    </row>
    <row r="803" spans="1:12" ht="15" thickTop="1" x14ac:dyDescent="0.35">
      <c r="A803" s="75"/>
      <c r="B803" s="832"/>
      <c r="D803" s="833"/>
      <c r="E803" s="833"/>
      <c r="F803" s="833"/>
      <c r="G803" s="833"/>
      <c r="H803" s="833"/>
      <c r="I803" s="833"/>
      <c r="J803" s="833"/>
      <c r="K803" s="834"/>
      <c r="L803" s="823"/>
    </row>
    <row r="804" spans="1:12" x14ac:dyDescent="0.35">
      <c r="A804" s="75"/>
      <c r="B804" s="832"/>
      <c r="D804" s="833"/>
      <c r="E804" s="833"/>
      <c r="F804" s="833"/>
      <c r="G804" s="833"/>
      <c r="H804" s="833"/>
      <c r="I804" s="833"/>
      <c r="J804" s="833"/>
      <c r="K804" s="834"/>
      <c r="L804" s="823"/>
    </row>
    <row r="805" spans="1:12" ht="43.5" x14ac:dyDescent="0.35">
      <c r="A805" s="75"/>
      <c r="B805" s="510" t="s">
        <v>774</v>
      </c>
      <c r="D805" s="833"/>
      <c r="E805" s="833"/>
      <c r="F805" s="833"/>
      <c r="G805" s="833"/>
      <c r="H805" s="833"/>
      <c r="I805" s="833"/>
      <c r="J805" s="833"/>
      <c r="K805" s="834"/>
      <c r="L805" s="823"/>
    </row>
    <row r="806" spans="1:12" x14ac:dyDescent="0.35">
      <c r="A806" s="75"/>
      <c r="B806" s="75"/>
      <c r="C806" s="821"/>
      <c r="D806" s="819"/>
      <c r="E806" s="820"/>
      <c r="F806" s="820"/>
      <c r="G806" s="822"/>
      <c r="H806" s="822"/>
      <c r="I806" s="822"/>
      <c r="J806" s="820"/>
      <c r="K806" s="820"/>
    </row>
    <row r="807" spans="1:12" ht="14.5" customHeight="1" x14ac:dyDescent="0.35">
      <c r="A807" s="75"/>
      <c r="B807" s="892"/>
      <c r="D807" s="893" t="s">
        <v>42</v>
      </c>
      <c r="E807" s="893" t="s">
        <v>43</v>
      </c>
      <c r="F807" s="894" t="s">
        <v>44</v>
      </c>
      <c r="G807" s="894"/>
      <c r="H807" s="894"/>
      <c r="I807" s="861" t="s">
        <v>517</v>
      </c>
      <c r="J807" s="893" t="s">
        <v>128</v>
      </c>
      <c r="K807" s="894" t="s">
        <v>519</v>
      </c>
    </row>
    <row r="808" spans="1:12" ht="39.5" thickBot="1" x14ac:dyDescent="0.4">
      <c r="A808" s="75"/>
      <c r="B808" s="892"/>
      <c r="D808" s="893"/>
      <c r="E808" s="893"/>
      <c r="F808" s="895"/>
      <c r="G808" s="895"/>
      <c r="H808" s="895"/>
      <c r="I808" s="861" t="s">
        <v>518</v>
      </c>
      <c r="J808" s="893"/>
      <c r="K808" s="894"/>
    </row>
    <row r="809" spans="1:12" ht="36" customHeight="1" x14ac:dyDescent="0.35">
      <c r="A809" s="75"/>
      <c r="B809" s="892"/>
      <c r="D809" s="893"/>
      <c r="E809" s="893"/>
      <c r="F809" s="896" t="s">
        <v>520</v>
      </c>
      <c r="G809" s="861" t="s">
        <v>389</v>
      </c>
      <c r="H809" s="896" t="s">
        <v>523</v>
      </c>
      <c r="I809" s="862"/>
      <c r="J809" s="893"/>
      <c r="K809" s="894"/>
    </row>
    <row r="810" spans="1:12" x14ac:dyDescent="0.35">
      <c r="A810" s="75"/>
      <c r="B810" s="892"/>
      <c r="D810" s="893"/>
      <c r="E810" s="893"/>
      <c r="F810" s="897"/>
      <c r="G810" s="861"/>
      <c r="H810" s="897"/>
      <c r="I810" s="862"/>
      <c r="J810" s="893"/>
      <c r="K810" s="894"/>
    </row>
    <row r="811" spans="1:12" ht="13.5" thickBot="1" x14ac:dyDescent="0.35">
      <c r="A811" s="75"/>
      <c r="B811" s="836" t="s">
        <v>776</v>
      </c>
      <c r="C811" s="835"/>
      <c r="D811" s="837">
        <v>2239.3000000000002</v>
      </c>
      <c r="E811" s="837">
        <v>771.7</v>
      </c>
      <c r="F811" s="837">
        <v>-12.9</v>
      </c>
      <c r="G811" s="837">
        <v>-42</v>
      </c>
      <c r="H811" s="837">
        <v>-20.9</v>
      </c>
      <c r="I811" s="837">
        <v>142.5</v>
      </c>
      <c r="J811" s="837">
        <v>-37.1</v>
      </c>
      <c r="K811" s="838">
        <f>SUM(D811:J811)</f>
        <v>3040.6</v>
      </c>
      <c r="L811" s="823"/>
    </row>
    <row r="812" spans="1:12" ht="13.5" thickTop="1" x14ac:dyDescent="0.3">
      <c r="A812" s="75"/>
      <c r="B812" s="839" t="s">
        <v>176</v>
      </c>
      <c r="C812" s="835"/>
      <c r="D812" s="840" t="s">
        <v>18</v>
      </c>
      <c r="E812" s="840" t="s">
        <v>18</v>
      </c>
      <c r="F812" s="840" t="s">
        <v>18</v>
      </c>
      <c r="G812" s="840" t="s">
        <v>18</v>
      </c>
      <c r="H812" s="840" t="s">
        <v>18</v>
      </c>
      <c r="I812" s="840" t="s">
        <v>18</v>
      </c>
      <c r="J812" s="840">
        <v>-47.6</v>
      </c>
      <c r="K812" s="841">
        <f t="shared" ref="K812:K825" si="2">SUM(D812:J812)</f>
        <v>-47.6</v>
      </c>
      <c r="L812" s="823"/>
    </row>
    <row r="813" spans="1:12" ht="13" x14ac:dyDescent="0.3">
      <c r="A813" s="75"/>
      <c r="B813" s="886" t="s">
        <v>354</v>
      </c>
      <c r="C813" s="835"/>
      <c r="D813" s="888" t="s">
        <v>18</v>
      </c>
      <c r="E813" s="888" t="s">
        <v>18</v>
      </c>
      <c r="F813" s="888" t="s">
        <v>18</v>
      </c>
      <c r="G813" s="888" t="s">
        <v>18</v>
      </c>
      <c r="H813" s="888">
        <v>-4.5</v>
      </c>
      <c r="I813" s="888">
        <v>20.6</v>
      </c>
      <c r="J813" s="890" t="s">
        <v>18</v>
      </c>
      <c r="K813" s="884">
        <f t="shared" si="2"/>
        <v>16.100000000000001</v>
      </c>
      <c r="L813" s="823"/>
    </row>
    <row r="814" spans="1:12" ht="13" x14ac:dyDescent="0.3">
      <c r="A814" s="75"/>
      <c r="B814" s="887" t="s">
        <v>355</v>
      </c>
      <c r="C814" s="835"/>
      <c r="D814" s="889"/>
      <c r="E814" s="889"/>
      <c r="F814" s="889"/>
      <c r="G814" s="889"/>
      <c r="H814" s="889"/>
      <c r="I814" s="889"/>
      <c r="J814" s="891"/>
      <c r="K814" s="885">
        <f t="shared" si="2"/>
        <v>0</v>
      </c>
      <c r="L814" s="823"/>
    </row>
    <row r="815" spans="1:12" ht="13" x14ac:dyDescent="0.3">
      <c r="A815" s="75"/>
      <c r="B815" s="842" t="s">
        <v>76</v>
      </c>
      <c r="C815" s="835"/>
      <c r="D815" s="843" t="s">
        <v>18</v>
      </c>
      <c r="E815" s="843" t="s">
        <v>18</v>
      </c>
      <c r="F815" s="843" t="s">
        <v>18</v>
      </c>
      <c r="G815" s="843" t="s">
        <v>18</v>
      </c>
      <c r="H815" s="843">
        <v>-4.5</v>
      </c>
      <c r="I815" s="843">
        <v>20.6</v>
      </c>
      <c r="J815" s="843">
        <v>-47.6</v>
      </c>
      <c r="K815" s="844">
        <f t="shared" si="2"/>
        <v>-31.5</v>
      </c>
      <c r="L815" s="823"/>
    </row>
    <row r="816" spans="1:12" ht="13" x14ac:dyDescent="0.3">
      <c r="A816" s="75"/>
      <c r="B816" s="842" t="s">
        <v>357</v>
      </c>
      <c r="C816" s="835"/>
      <c r="D816" s="843"/>
      <c r="E816" s="843"/>
      <c r="F816" s="843"/>
      <c r="G816" s="843"/>
      <c r="H816" s="843"/>
      <c r="I816" s="843"/>
      <c r="J816" s="843"/>
      <c r="K816" s="844">
        <f t="shared" si="2"/>
        <v>0</v>
      </c>
      <c r="L816" s="823"/>
    </row>
    <row r="817" spans="1:12" ht="13.5" thickBot="1" x14ac:dyDescent="0.35">
      <c r="A817" s="75"/>
      <c r="B817" s="858" t="s">
        <v>775</v>
      </c>
      <c r="C817" s="835"/>
      <c r="D817" s="852">
        <v>2239.3000000000002</v>
      </c>
      <c r="E817" s="852">
        <v>771.7</v>
      </c>
      <c r="F817" s="852">
        <v>-12.9</v>
      </c>
      <c r="G817" s="852">
        <v>-42</v>
      </c>
      <c r="H817" s="852">
        <v>-25.4</v>
      </c>
      <c r="I817" s="852">
        <v>163.1</v>
      </c>
      <c r="J817" s="852">
        <v>-84.7</v>
      </c>
      <c r="K817" s="853">
        <f t="shared" si="2"/>
        <v>3009.1</v>
      </c>
      <c r="L817" s="823"/>
    </row>
    <row r="818" spans="1:12" ht="13.5" thickBot="1" x14ac:dyDescent="0.35">
      <c r="A818" s="75"/>
      <c r="B818" s="859"/>
      <c r="C818" s="835"/>
      <c r="D818" s="856"/>
      <c r="E818" s="856"/>
      <c r="F818" s="856"/>
      <c r="G818" s="856"/>
      <c r="H818" s="856"/>
      <c r="I818" s="856"/>
      <c r="J818" s="856"/>
      <c r="K818" s="857"/>
      <c r="L818" s="823"/>
    </row>
    <row r="819" spans="1:12" ht="13.5" thickBot="1" x14ac:dyDescent="0.35">
      <c r="A819" s="75"/>
      <c r="B819" s="860" t="s">
        <v>722</v>
      </c>
      <c r="C819" s="835"/>
      <c r="D819" s="854">
        <v>2239.3000000000002</v>
      </c>
      <c r="E819" s="854">
        <v>782.4</v>
      </c>
      <c r="F819" s="854">
        <v>-12.9</v>
      </c>
      <c r="G819" s="854">
        <v>-115.7</v>
      </c>
      <c r="H819" s="854">
        <v>-31.6</v>
      </c>
      <c r="I819" s="854">
        <v>104.8</v>
      </c>
      <c r="J819" s="854">
        <v>177.5</v>
      </c>
      <c r="K819" s="855">
        <f t="shared" si="2"/>
        <v>3143.8000000000006</v>
      </c>
      <c r="L819" s="823"/>
    </row>
    <row r="820" spans="1:12" ht="13.5" thickTop="1" x14ac:dyDescent="0.3">
      <c r="A820" s="75"/>
      <c r="B820" s="848" t="s">
        <v>176</v>
      </c>
      <c r="C820" s="835"/>
      <c r="D820" s="849" t="s">
        <v>18</v>
      </c>
      <c r="E820" s="849" t="s">
        <v>18</v>
      </c>
      <c r="F820" s="849" t="s">
        <v>18</v>
      </c>
      <c r="G820" s="849" t="s">
        <v>18</v>
      </c>
      <c r="H820" s="849" t="s">
        <v>18</v>
      </c>
      <c r="I820" s="849" t="s">
        <v>18</v>
      </c>
      <c r="J820" s="849">
        <v>-71.3</v>
      </c>
      <c r="K820" s="841">
        <f t="shared" si="2"/>
        <v>-71.3</v>
      </c>
      <c r="L820" s="823"/>
    </row>
    <row r="821" spans="1:12" ht="13" x14ac:dyDescent="0.3">
      <c r="A821" s="75"/>
      <c r="B821" s="878" t="s">
        <v>354</v>
      </c>
      <c r="C821" s="835"/>
      <c r="D821" s="880" t="s">
        <v>18</v>
      </c>
      <c r="E821" s="880" t="s">
        <v>18</v>
      </c>
      <c r="F821" s="880" t="s">
        <v>18</v>
      </c>
      <c r="G821" s="880" t="s">
        <v>18</v>
      </c>
      <c r="H821" s="880">
        <v>-2.7</v>
      </c>
      <c r="I821" s="880">
        <v>11.4</v>
      </c>
      <c r="J821" s="882" t="s">
        <v>18</v>
      </c>
      <c r="K821" s="884">
        <f t="shared" si="2"/>
        <v>8.6999999999999993</v>
      </c>
      <c r="L821" s="823"/>
    </row>
    <row r="822" spans="1:12" ht="13" x14ac:dyDescent="0.3">
      <c r="A822" s="75"/>
      <c r="B822" s="879" t="s">
        <v>355</v>
      </c>
      <c r="C822" s="835"/>
      <c r="D822" s="881"/>
      <c r="E822" s="881"/>
      <c r="F822" s="881"/>
      <c r="G822" s="881"/>
      <c r="H822" s="881"/>
      <c r="I822" s="881"/>
      <c r="J822" s="883"/>
      <c r="K822" s="885">
        <f t="shared" si="2"/>
        <v>0</v>
      </c>
      <c r="L822" s="823"/>
    </row>
    <row r="823" spans="1:12" ht="13" x14ac:dyDescent="0.3">
      <c r="A823" s="75"/>
      <c r="B823" s="850" t="s">
        <v>76</v>
      </c>
      <c r="C823" s="835"/>
      <c r="D823" s="851" t="s">
        <v>18</v>
      </c>
      <c r="E823" s="851" t="s">
        <v>18</v>
      </c>
      <c r="F823" s="851" t="s">
        <v>18</v>
      </c>
      <c r="G823" s="851" t="s">
        <v>18</v>
      </c>
      <c r="H823" s="851">
        <v>-2.7</v>
      </c>
      <c r="I823" s="851">
        <v>11.4</v>
      </c>
      <c r="J823" s="851">
        <v>-71.3</v>
      </c>
      <c r="K823" s="844">
        <f t="shared" si="2"/>
        <v>-62.599999999999994</v>
      </c>
      <c r="L823" s="823"/>
    </row>
    <row r="824" spans="1:12" ht="13" x14ac:dyDescent="0.3">
      <c r="A824" s="75"/>
      <c r="B824" s="850" t="s">
        <v>321</v>
      </c>
      <c r="C824" s="835"/>
      <c r="D824" s="851"/>
      <c r="E824" s="851"/>
      <c r="F824" s="851"/>
      <c r="G824" s="851"/>
      <c r="H824" s="851"/>
      <c r="I824" s="851"/>
      <c r="J824" s="851"/>
      <c r="K824" s="844">
        <f t="shared" si="2"/>
        <v>0</v>
      </c>
      <c r="L824" s="823"/>
    </row>
    <row r="825" spans="1:12" ht="13.5" thickBot="1" x14ac:dyDescent="0.35">
      <c r="A825" s="75"/>
      <c r="B825" s="846" t="s">
        <v>779</v>
      </c>
      <c r="C825" s="835"/>
      <c r="D825" s="847">
        <v>2239.3000000000002</v>
      </c>
      <c r="E825" s="847">
        <v>782.4</v>
      </c>
      <c r="F825" s="847">
        <v>-12.9</v>
      </c>
      <c r="G825" s="847">
        <v>-115.7</v>
      </c>
      <c r="H825" s="847">
        <v>-34.299999999999997</v>
      </c>
      <c r="I825" s="847">
        <v>116.2</v>
      </c>
      <c r="J825" s="847">
        <v>106.2</v>
      </c>
      <c r="K825" s="845">
        <f t="shared" si="2"/>
        <v>3081.2</v>
      </c>
      <c r="L825" s="823"/>
    </row>
    <row r="826" spans="1:12" ht="15" thickTop="1" x14ac:dyDescent="0.35">
      <c r="A826" s="75"/>
      <c r="B826" s="75"/>
      <c r="C826" s="821"/>
      <c r="D826" s="819"/>
      <c r="E826" s="820"/>
      <c r="F826" s="820"/>
      <c r="G826" s="822"/>
      <c r="H826" s="822"/>
      <c r="I826" s="822"/>
      <c r="J826" s="820"/>
      <c r="K826" s="820"/>
    </row>
    <row r="827" spans="1:12" x14ac:dyDescent="0.35">
      <c r="A827" s="75"/>
      <c r="B827" s="75"/>
      <c r="C827" s="821"/>
      <c r="D827" s="819"/>
      <c r="E827" s="820"/>
      <c r="F827" s="820"/>
      <c r="G827" s="822"/>
      <c r="H827" s="822"/>
      <c r="I827" s="822"/>
      <c r="J827" s="820"/>
      <c r="K827" s="820"/>
    </row>
    <row r="828" spans="1:12" customFormat="1" ht="12.65" customHeight="1" x14ac:dyDescent="0.35"/>
    <row r="829" spans="1:12" customFormat="1" ht="14.4" customHeight="1" x14ac:dyDescent="0.35"/>
    <row r="830" spans="1:12" customFormat="1" ht="33.65" customHeight="1" x14ac:dyDescent="0.35"/>
    <row r="831" spans="1:12" customFormat="1" x14ac:dyDescent="0.35"/>
    <row r="832" spans="1:1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</sheetData>
  <mergeCells count="352">
    <mergeCell ref="B784:B787"/>
    <mergeCell ref="D784:D787"/>
    <mergeCell ref="E784:E787"/>
    <mergeCell ref="F784:H785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K807:K810"/>
    <mergeCell ref="F809:F810"/>
    <mergeCell ref="H809:H810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K790:K791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F807:H808"/>
    <mergeCell ref="J807:J810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K813:K814"/>
    <mergeCell ref="K821:K822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N79"/>
  <sheetViews>
    <sheetView showGridLines="0" zoomScale="80" zoomScaleNormal="80" zoomScaleSheetLayoutView="100" workbookViewId="0">
      <pane xSplit="3" topLeftCell="D1" activePane="topRight" state="frozen"/>
      <selection activeCell="AC12" sqref="AC12"/>
      <selection pane="topRight" activeCell="D71" sqref="D71"/>
    </sheetView>
  </sheetViews>
  <sheetFormatPr defaultRowHeight="14.5" outlineLevelRow="2" outlineLevelCol="1" x14ac:dyDescent="0.35"/>
  <cols>
    <col min="1" max="1" width="1.90625" customWidth="1"/>
    <col min="2" max="2" width="59.90625" style="14" customWidth="1"/>
    <col min="3" max="3" width="2.542968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6328125" style="237" customWidth="1" outlineLevel="1"/>
    <col min="13" max="13" width="16" style="237" customWidth="1" outlineLevel="1"/>
    <col min="14" max="14" width="14.36328125" style="237" customWidth="1" outlineLevel="1"/>
    <col min="15" max="16" width="12.6328125" style="237" customWidth="1" outlineLevel="1"/>
    <col min="17" max="17" width="16" style="237" customWidth="1" outlineLevel="1"/>
    <col min="18" max="18" width="14.36328125" style="237" customWidth="1" outlineLevel="1"/>
    <col min="19" max="20" width="12.632812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9" width="18" style="237" customWidth="1"/>
    <col min="40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39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9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9" ht="38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586" t="s">
        <v>721</v>
      </c>
      <c r="AJ3" s="586" t="s">
        <v>751</v>
      </c>
      <c r="AK3" s="586" t="s">
        <v>755</v>
      </c>
      <c r="AL3" s="586" t="s">
        <v>767</v>
      </c>
      <c r="AM3" s="317" t="s">
        <v>780</v>
      </c>
    </row>
    <row r="4" spans="1:39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317" t="s">
        <v>0</v>
      </c>
    </row>
    <row r="5" spans="1:39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5"/>
      <c r="Y5" s="64"/>
      <c r="Z5" s="64"/>
      <c r="AA5" s="64"/>
      <c r="AB5" s="635"/>
      <c r="AC5" s="635"/>
      <c r="AD5" s="635"/>
    </row>
    <row r="6" spans="1:39" s="238" customFormat="1" x14ac:dyDescent="0.35">
      <c r="A6"/>
      <c r="B6" s="976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9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977">
        <v>-264400</v>
      </c>
      <c r="AM7" s="581">
        <v>-55500</v>
      </c>
    </row>
    <row r="8" spans="1:39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8"/>
      <c r="Y8" s="582"/>
      <c r="Z8" s="582"/>
      <c r="AA8" s="582"/>
      <c r="AB8" s="638"/>
      <c r="AC8" s="638">
        <v>0</v>
      </c>
      <c r="AD8" s="638"/>
      <c r="AE8" s="638"/>
      <c r="AF8" s="638"/>
      <c r="AG8" s="638"/>
      <c r="AH8" s="638"/>
      <c r="AI8" s="638"/>
      <c r="AJ8" s="638"/>
      <c r="AK8" s="638"/>
      <c r="AL8" s="638"/>
      <c r="AM8" s="638"/>
    </row>
    <row r="9" spans="1:39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</row>
    <row r="10" spans="1:39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9" s="238" customForma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9" s="238" customFormat="1" ht="37.5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97">
        <v>-8900</v>
      </c>
      <c r="AI12" s="797"/>
      <c r="AJ12" s="797">
        <v>-4100</v>
      </c>
      <c r="AK12" s="797">
        <v>-17700</v>
      </c>
      <c r="AL12" s="797">
        <v>-19200</v>
      </c>
      <c r="AM12" s="797"/>
    </row>
    <row r="13" spans="1:39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9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97">
        <v>13900</v>
      </c>
      <c r="AI14" s="797"/>
      <c r="AJ14" s="797">
        <v>4700</v>
      </c>
      <c r="AK14" s="797">
        <v>5600</v>
      </c>
      <c r="AL14" s="797">
        <v>4800</v>
      </c>
      <c r="AM14" s="797"/>
    </row>
    <row r="15" spans="1:39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</row>
    <row r="16" spans="1:39" s="238" customFormat="1" ht="25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</row>
    <row r="17" spans="1:39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</row>
    <row r="18" spans="1:39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</row>
    <row r="19" spans="1:39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</row>
    <row r="20" spans="1:39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</row>
    <row r="21" spans="1:39" s="238" customFormat="1" x14ac:dyDescent="0.3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</row>
    <row r="22" spans="1:39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9"/>
      <c r="Y22" s="299"/>
      <c r="Z22" s="299"/>
      <c r="AA22" s="299"/>
      <c r="AB22" s="639"/>
      <c r="AC22" s="639">
        <v>0</v>
      </c>
      <c r="AD22" s="639"/>
      <c r="AE22" s="639"/>
      <c r="AF22" s="639"/>
      <c r="AG22" s="639"/>
    </row>
    <row r="23" spans="1:39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</row>
    <row r="24" spans="1:39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39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9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9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9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9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9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</row>
    <row r="31" spans="1:39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  <c r="AM31" s="237">
        <v>0</v>
      </c>
    </row>
    <row r="32" spans="1:39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98">
        <v>553100</v>
      </c>
      <c r="AI32" s="798">
        <v>57800</v>
      </c>
      <c r="AJ32" s="798">
        <v>190700</v>
      </c>
      <c r="AK32" s="798">
        <v>313900</v>
      </c>
      <c r="AL32" s="798">
        <v>699800</v>
      </c>
      <c r="AM32" s="798">
        <v>37600</v>
      </c>
    </row>
    <row r="33" spans="1:39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</row>
    <row r="34" spans="1:39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586" t="s">
        <v>720</v>
      </c>
      <c r="AJ34" s="586" t="s">
        <v>751</v>
      </c>
      <c r="AK34" s="586" t="s">
        <v>755</v>
      </c>
      <c r="AL34" s="586" t="s">
        <v>767</v>
      </c>
      <c r="AM34" s="317" t="s">
        <v>780</v>
      </c>
    </row>
    <row r="35" spans="1:39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317" t="s">
        <v>0</v>
      </c>
    </row>
    <row r="36" spans="1:39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6"/>
      <c r="Y36" s="66"/>
      <c r="Z36" s="66"/>
      <c r="AA36" s="66"/>
      <c r="AB36" s="636"/>
      <c r="AC36" s="636"/>
      <c r="AD36" s="636"/>
    </row>
    <row r="37" spans="1:39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9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</row>
    <row r="39" spans="1:39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</row>
    <row r="40" spans="1:39" s="238" customFormat="1" ht="25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9" s="238" customFormat="1" ht="25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</row>
    <row r="42" spans="1:39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9" s="238" customFormat="1" ht="25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9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7">
        <v>1000</v>
      </c>
      <c r="AD44" s="697"/>
      <c r="AE44" s="697"/>
      <c r="AF44" s="697"/>
      <c r="AG44" s="697"/>
    </row>
    <row r="45" spans="1:39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6" t="s">
        <v>18</v>
      </c>
      <c r="AD45" s="696"/>
      <c r="AE45" s="696"/>
      <c r="AF45" s="696"/>
      <c r="AG45" s="696"/>
    </row>
    <row r="46" spans="1:39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</row>
    <row r="47" spans="1:39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9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</row>
    <row r="49" spans="1:39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</row>
    <row r="50" spans="1:39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9" s="238" customFormat="1" ht="24" customHeight="1" x14ac:dyDescent="0.3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2">
        <v>9800</v>
      </c>
      <c r="W51" s="642">
        <f t="shared" ref="W51" si="26">SUM(W42:W45,W47:W48,W50,W40)</f>
        <v>2448</v>
      </c>
      <c r="X51" s="596">
        <f>SUM(X42:X45,X47:X48,X50,X40)</f>
        <v>10143</v>
      </c>
      <c r="Y51" s="642">
        <v>7200</v>
      </c>
      <c r="Z51" s="642">
        <v>15000</v>
      </c>
      <c r="AA51" s="642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</row>
    <row r="52" spans="1:39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9" s="238" customFormat="1" ht="35.25" customHeight="1" thickBot="1" x14ac:dyDescent="0.4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</row>
    <row r="54" spans="1:39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9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9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9" s="238" customFormat="1" x14ac:dyDescent="0.3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</row>
    <row r="58" spans="1:39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9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</row>
    <row r="60" spans="1:39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</row>
    <row r="61" spans="1:39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9" s="238" customFormat="1" x14ac:dyDescent="0.3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</row>
    <row r="63" spans="1:39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</row>
    <row r="64" spans="1:39" s="238" customFormat="1" x14ac:dyDescent="0.3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</row>
    <row r="65" spans="1:40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40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40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40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40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</row>
    <row r="70" spans="1:40" x14ac:dyDescent="0.35">
      <c r="X70" s="637"/>
      <c r="AB70" s="637"/>
      <c r="AC70" s="637">
        <v>0</v>
      </c>
      <c r="AD70" s="637"/>
      <c r="AE70" s="637"/>
      <c r="AF70" s="637"/>
      <c r="AG70" s="637"/>
    </row>
    <row r="71" spans="1:40" s="238" customFormat="1" ht="18.75" customHeight="1" x14ac:dyDescent="0.3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827"/>
    </row>
    <row r="72" spans="1:40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40" s="238" customFormat="1" ht="25.5" thickBot="1" x14ac:dyDescent="0.4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0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</row>
    <row r="74" spans="1:40" s="238" customFormat="1" ht="25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</row>
    <row r="75" spans="1:40" s="238" customFormat="1" ht="25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</row>
    <row r="76" spans="1:40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40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3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3">
        <v>327000</v>
      </c>
      <c r="AC77" s="643">
        <v>187100</v>
      </c>
      <c r="AD77" s="643">
        <v>550400</v>
      </c>
      <c r="AE77" s="643">
        <v>313400</v>
      </c>
      <c r="AF77" s="643">
        <v>427000</v>
      </c>
      <c r="AG77" s="643">
        <v>378200</v>
      </c>
      <c r="AH77" s="643">
        <v>306000</v>
      </c>
      <c r="AI77" s="643">
        <v>124600</v>
      </c>
      <c r="AJ77" s="643">
        <v>108900</v>
      </c>
      <c r="AK77" s="643">
        <v>130200</v>
      </c>
      <c r="AL77" s="643">
        <v>254500</v>
      </c>
      <c r="AM77" s="643">
        <v>111300</v>
      </c>
    </row>
    <row r="78" spans="1:40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</row>
    <row r="79" spans="1:40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A27"/>
  <sheetViews>
    <sheetView showGridLines="0" tabSelected="1" topLeftCell="A4" zoomScale="85" zoomScaleNormal="85" zoomScaleSheetLayoutView="100" workbookViewId="0">
      <pane xSplit="2" topLeftCell="AK1" activePane="topRight" state="frozen"/>
      <selection activeCell="AC12" sqref="AC12"/>
      <selection pane="topRight" activeCell="AM25" sqref="AM25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customWidth="1"/>
    <col min="13" max="14" width="7.90625" style="10" customWidth="1"/>
    <col min="15" max="15" width="3.08984375" style="10" customWidth="1"/>
    <col min="16" max="16" width="9.08984375" style="1" customWidth="1"/>
    <col min="17" max="17" width="9.08984375" style="2" customWidth="1"/>
    <col min="18" max="48" width="9.08984375" style="1" customWidth="1"/>
    <col min="49" max="53" width="9.6328125" style="1" bestFit="1" customWidth="1"/>
    <col min="54" max="16384" width="9.08984375" style="1"/>
  </cols>
  <sheetData>
    <row r="1" spans="2:53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53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752</v>
      </c>
      <c r="AZ2" s="360" t="s">
        <v>768</v>
      </c>
      <c r="BA2" s="360" t="s">
        <v>771</v>
      </c>
    </row>
    <row r="3" spans="2:53" s="425" customFormat="1" ht="14.5" customHeigh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745">
        <v>2821</v>
      </c>
    </row>
    <row r="4" spans="2:53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746">
        <v>2375</v>
      </c>
    </row>
    <row r="5" spans="2:53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745">
        <v>1167</v>
      </c>
    </row>
    <row r="6" spans="2:53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745">
        <v>525</v>
      </c>
    </row>
    <row r="7" spans="2:53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745">
        <v>545</v>
      </c>
    </row>
    <row r="8" spans="2:53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745">
        <v>179</v>
      </c>
    </row>
    <row r="9" spans="2:53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745">
        <v>204</v>
      </c>
    </row>
    <row r="10" spans="2:53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745">
        <v>1003</v>
      </c>
    </row>
    <row r="11" spans="2:53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745">
        <v>106</v>
      </c>
    </row>
    <row r="12" spans="2:53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58">
        <v>5805</v>
      </c>
      <c r="AT12" s="758">
        <v>5327</v>
      </c>
      <c r="AU12" s="758">
        <v>5989</v>
      </c>
      <c r="AV12" s="758">
        <v>6527.8387946315006</v>
      </c>
      <c r="AW12" s="758">
        <v>5901</v>
      </c>
      <c r="AX12" s="758">
        <v>6538</v>
      </c>
      <c r="AY12" s="758">
        <v>6548.3527141152017</v>
      </c>
      <c r="AZ12" s="758">
        <v>6602.6472858847983</v>
      </c>
      <c r="BA12" s="747">
        <v>6550</v>
      </c>
    </row>
    <row r="13" spans="2:53" s="120" customFormat="1" x14ac:dyDescent="0.35">
      <c r="B13" s="669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121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68"/>
      <c r="AH13" s="670"/>
      <c r="AI13" s="670"/>
      <c r="AJ13" s="670"/>
      <c r="AK13" s="670"/>
      <c r="AL13" s="670"/>
      <c r="AM13" s="670"/>
      <c r="AN13" s="670"/>
      <c r="AO13" s="670"/>
      <c r="AP13" s="670"/>
      <c r="AS13" s="525"/>
      <c r="AT13" s="670"/>
      <c r="AU13" s="670"/>
      <c r="AV13" s="670"/>
    </row>
    <row r="14" spans="2:53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</row>
    <row r="15" spans="2:53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</row>
    <row r="16" spans="2:53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752</v>
      </c>
      <c r="AZ16" s="360" t="s">
        <v>768</v>
      </c>
      <c r="BA16" s="360" t="s">
        <v>771</v>
      </c>
    </row>
    <row r="17" spans="2:53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745">
        <v>14161.134077000002</v>
      </c>
    </row>
    <row r="18" spans="2:53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746">
        <v>12750.799507000002</v>
      </c>
    </row>
    <row r="19" spans="2:53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745">
        <v>4586.3815000000004</v>
      </c>
    </row>
    <row r="20" spans="2:53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745">
        <v>1677.0806200000002</v>
      </c>
    </row>
    <row r="21" spans="2:53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745">
        <v>1567.13798</v>
      </c>
    </row>
    <row r="22" spans="2:53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745">
        <v>514.05088999999998</v>
      </c>
    </row>
    <row r="23" spans="2:53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745">
        <v>683.10468000000003</v>
      </c>
    </row>
    <row r="24" spans="2:53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745">
        <v>2371.6017120000006</v>
      </c>
    </row>
    <row r="25" spans="2:53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745">
        <v>373.92524099999997</v>
      </c>
    </row>
    <row r="26" spans="2:53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58">
        <v>22988.677661000005</v>
      </c>
      <c r="AT26" s="758">
        <v>20876.568867999998</v>
      </c>
      <c r="AU26" s="758">
        <v>23917.792966999994</v>
      </c>
      <c r="AV26" s="758">
        <v>25782.032629000001</v>
      </c>
      <c r="AW26" s="758">
        <v>23307.799689000003</v>
      </c>
      <c r="AX26" s="758">
        <v>25277.839694999995</v>
      </c>
      <c r="AY26" s="758">
        <v>26398.544669000003</v>
      </c>
      <c r="AZ26" s="758">
        <v>26586.78865000001</v>
      </c>
      <c r="BA26" s="747">
        <v>25934.416700000002</v>
      </c>
    </row>
    <row r="27" spans="2:53" x14ac:dyDescent="0.35">
      <c r="AQ27" s="759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90" zoomScaleNormal="90" zoomScaleSheetLayoutView="100" workbookViewId="0">
      <pane xSplit="3" topLeftCell="AI1" activePane="topRight" state="frozen"/>
      <selection activeCell="F15" sqref="F15"/>
      <selection pane="topRight" activeCell="AN21" sqref="AN21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54296875" style="5" customWidth="1"/>
    <col min="4" max="31" width="16.08984375" style="5" customWidth="1"/>
    <col min="32" max="32" width="15.54296875" style="5" customWidth="1"/>
    <col min="33" max="39" width="15.90625" style="5" customWidth="1"/>
    <col min="40" max="40" width="15.36328125" style="5" customWidth="1"/>
    <col min="41" max="16384" width="9.08984375" style="5"/>
  </cols>
  <sheetData>
    <row r="1" spans="2:40" x14ac:dyDescent="0.25">
      <c r="B1" s="86" t="s">
        <v>246</v>
      </c>
    </row>
    <row r="2" spans="2:40" s="15" customFormat="1" ht="15" customHeight="1" x14ac:dyDescent="0.25">
      <c r="B2" s="969" t="s">
        <v>192</v>
      </c>
      <c r="C2" s="23"/>
      <c r="D2" s="970" t="s">
        <v>197</v>
      </c>
      <c r="E2" s="970" t="s">
        <v>198</v>
      </c>
      <c r="F2" s="970" t="s">
        <v>199</v>
      </c>
      <c r="G2" s="965" t="s">
        <v>200</v>
      </c>
      <c r="H2" s="965" t="s">
        <v>201</v>
      </c>
      <c r="I2" s="965" t="s">
        <v>202</v>
      </c>
      <c r="J2" s="965" t="s">
        <v>203</v>
      </c>
      <c r="K2" s="965" t="s">
        <v>204</v>
      </c>
      <c r="L2" s="965" t="s">
        <v>205</v>
      </c>
      <c r="M2" s="965" t="s">
        <v>415</v>
      </c>
      <c r="N2" s="965" t="s">
        <v>253</v>
      </c>
      <c r="O2" s="965" t="s">
        <v>313</v>
      </c>
      <c r="P2" s="965" t="s">
        <v>343</v>
      </c>
      <c r="Q2" s="965" t="s">
        <v>348</v>
      </c>
      <c r="R2" s="965" t="s">
        <v>384</v>
      </c>
      <c r="S2" s="965" t="s">
        <v>413</v>
      </c>
      <c r="T2" s="965" t="s">
        <v>414</v>
      </c>
      <c r="U2" s="965" t="s">
        <v>430</v>
      </c>
      <c r="V2" s="965" t="s">
        <v>447</v>
      </c>
      <c r="W2" s="965" t="s">
        <v>457</v>
      </c>
      <c r="X2" s="965" t="s">
        <v>490</v>
      </c>
      <c r="Y2" s="965" t="s">
        <v>492</v>
      </c>
      <c r="Z2" s="965" t="s">
        <v>505</v>
      </c>
      <c r="AA2" s="965" t="s">
        <v>515</v>
      </c>
      <c r="AB2" s="965" t="s">
        <v>599</v>
      </c>
      <c r="AC2" s="965" t="s">
        <v>603</v>
      </c>
      <c r="AD2" s="965" t="s">
        <v>615</v>
      </c>
      <c r="AE2" s="965" t="s">
        <v>630</v>
      </c>
      <c r="AF2" s="965" t="s">
        <v>636</v>
      </c>
      <c r="AG2" s="965" t="s">
        <v>646</v>
      </c>
      <c r="AH2" s="965" t="s">
        <v>667</v>
      </c>
      <c r="AI2" s="965" t="s">
        <v>687</v>
      </c>
      <c r="AJ2" s="965" t="s">
        <v>718</v>
      </c>
      <c r="AK2" s="965" t="s">
        <v>740</v>
      </c>
      <c r="AL2" s="965" t="s">
        <v>754</v>
      </c>
      <c r="AM2" s="965" t="s">
        <v>758</v>
      </c>
      <c r="AN2" s="965" t="s">
        <v>777</v>
      </c>
    </row>
    <row r="3" spans="2:40" s="15" customFormat="1" ht="9.75" customHeight="1" x14ac:dyDescent="0.25">
      <c r="B3" s="968"/>
      <c r="C3" s="55"/>
      <c r="D3" s="971"/>
      <c r="E3" s="971"/>
      <c r="F3" s="971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6"/>
      <c r="AK3" s="966"/>
      <c r="AL3" s="965"/>
      <c r="AM3" s="965"/>
      <c r="AN3" s="965"/>
    </row>
    <row r="4" spans="2:40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60">
        <v>2302</v>
      </c>
      <c r="AG4" s="760">
        <v>2292</v>
      </c>
      <c r="AH4" s="760">
        <v>2160</v>
      </c>
      <c r="AI4" s="760">
        <v>2071</v>
      </c>
      <c r="AJ4" s="760">
        <v>1980</v>
      </c>
      <c r="AK4" s="122">
        <v>1958</v>
      </c>
      <c r="AL4" s="122">
        <v>1888</v>
      </c>
      <c r="AM4" s="122">
        <f>SUM(AM5:AM6)</f>
        <v>1819</v>
      </c>
      <c r="AN4" s="748">
        <f>AN5+AN6</f>
        <v>1732</v>
      </c>
    </row>
    <row r="5" spans="2:40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28">
        <v>998</v>
      </c>
      <c r="AL5" s="828">
        <v>922</v>
      </c>
      <c r="AM5" s="828">
        <v>850</v>
      </c>
      <c r="AN5" s="749">
        <v>768</v>
      </c>
    </row>
    <row r="6" spans="2:40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28">
        <v>960</v>
      </c>
      <c r="AL6" s="828">
        <v>966</v>
      </c>
      <c r="AM6" s="828">
        <v>969</v>
      </c>
      <c r="AN6" s="749">
        <v>964</v>
      </c>
    </row>
    <row r="7" spans="2:40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29">
        <v>57626</v>
      </c>
      <c r="AL7" s="829">
        <v>56363</v>
      </c>
      <c r="AM7" s="829">
        <v>56183</v>
      </c>
      <c r="AN7" s="750">
        <v>55819</v>
      </c>
    </row>
    <row r="8" spans="2:40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0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0" s="15" customFormat="1" ht="12.75" customHeight="1" x14ac:dyDescent="0.25">
      <c r="B10" s="967" t="s">
        <v>209</v>
      </c>
      <c r="D10" s="970" t="s">
        <v>197</v>
      </c>
      <c r="E10" s="970" t="s">
        <v>198</v>
      </c>
      <c r="F10" s="970" t="s">
        <v>199</v>
      </c>
      <c r="G10" s="965" t="s">
        <v>200</v>
      </c>
      <c r="H10" s="965" t="s">
        <v>201</v>
      </c>
      <c r="I10" s="965" t="s">
        <v>202</v>
      </c>
      <c r="J10" s="965" t="s">
        <v>203</v>
      </c>
      <c r="K10" s="965" t="s">
        <v>204</v>
      </c>
      <c r="L10" s="965" t="s">
        <v>205</v>
      </c>
      <c r="M10" s="965" t="s">
        <v>415</v>
      </c>
      <c r="N10" s="965" t="s">
        <v>253</v>
      </c>
      <c r="O10" s="965" t="s">
        <v>313</v>
      </c>
      <c r="P10" s="965" t="s">
        <v>343</v>
      </c>
      <c r="Q10" s="965" t="s">
        <v>348</v>
      </c>
      <c r="R10" s="965" t="s">
        <v>384</v>
      </c>
      <c r="S10" s="965" t="s">
        <v>413</v>
      </c>
      <c r="T10" s="965" t="s">
        <v>414</v>
      </c>
      <c r="U10" s="965" t="s">
        <v>430</v>
      </c>
      <c r="V10" s="965" t="s">
        <v>447</v>
      </c>
      <c r="W10" s="965" t="s">
        <v>457</v>
      </c>
      <c r="X10" s="965" t="s">
        <v>490</v>
      </c>
      <c r="Y10" s="965" t="s">
        <v>492</v>
      </c>
      <c r="Z10" s="965" t="s">
        <v>505</v>
      </c>
      <c r="AA10" s="965" t="s">
        <v>515</v>
      </c>
      <c r="AB10" s="965" t="s">
        <v>599</v>
      </c>
      <c r="AC10" s="965" t="s">
        <v>603</v>
      </c>
      <c r="AD10" s="965" t="s">
        <v>615</v>
      </c>
      <c r="AE10" s="965" t="s">
        <v>630</v>
      </c>
      <c r="AF10" s="965" t="s">
        <v>636</v>
      </c>
      <c r="AG10" s="965" t="s">
        <v>646</v>
      </c>
      <c r="AH10" s="965" t="s">
        <v>667</v>
      </c>
      <c r="AI10" s="965" t="s">
        <v>687</v>
      </c>
      <c r="AJ10" s="965" t="s">
        <v>719</v>
      </c>
      <c r="AK10" s="965" t="s">
        <v>740</v>
      </c>
      <c r="AL10" s="965" t="s">
        <v>754</v>
      </c>
      <c r="AM10" s="965" t="s">
        <v>758</v>
      </c>
      <c r="AN10" s="965" t="s">
        <v>777</v>
      </c>
    </row>
    <row r="11" spans="2:40" s="15" customFormat="1" ht="15" customHeight="1" x14ac:dyDescent="0.25">
      <c r="B11" s="968" t="s">
        <v>208</v>
      </c>
      <c r="D11" s="971"/>
      <c r="E11" s="971"/>
      <c r="F11" s="971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6"/>
      <c r="X11" s="966"/>
      <c r="Y11" s="966"/>
      <c r="Z11" s="966"/>
      <c r="AA11" s="966"/>
      <c r="AB11" s="966"/>
      <c r="AC11" s="966"/>
      <c r="AD11" s="966"/>
      <c r="AE11" s="966"/>
      <c r="AF11" s="966"/>
      <c r="AG11" s="966"/>
      <c r="AH11" s="966"/>
      <c r="AI11" s="966"/>
      <c r="AJ11" s="966"/>
      <c r="AK11" s="966"/>
      <c r="AL11" s="965"/>
      <c r="AM11" s="965"/>
      <c r="AN11" s="965"/>
    </row>
    <row r="12" spans="2:40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30">
        <v>15473</v>
      </c>
      <c r="AL12" s="830">
        <v>15131</v>
      </c>
      <c r="AM12" s="830">
        <v>14728</v>
      </c>
      <c r="AN12" s="751">
        <v>14555</v>
      </c>
    </row>
    <row r="13" spans="2:40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30">
        <v>5917</v>
      </c>
      <c r="AL13" s="830">
        <v>5832</v>
      </c>
      <c r="AM13" s="830">
        <v>5834</v>
      </c>
      <c r="AN13" s="751">
        <v>5797</v>
      </c>
    </row>
    <row r="14" spans="2:40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31">
        <v>21390</v>
      </c>
      <c r="AL14" s="831">
        <v>20963</v>
      </c>
      <c r="AM14" s="831">
        <f>SUM(AM12:AM13)</f>
        <v>20562</v>
      </c>
      <c r="AN14" s="752">
        <v>20352</v>
      </c>
    </row>
    <row r="15" spans="2:40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5"/>
    </row>
    <row r="16" spans="2:40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6">
    <mergeCell ref="AM2:AM3"/>
    <mergeCell ref="AM10:AM11"/>
    <mergeCell ref="AL2:AL3"/>
    <mergeCell ref="AL10:AL11"/>
    <mergeCell ref="AK2:AK3"/>
    <mergeCell ref="AK10:AK11"/>
    <mergeCell ref="I10:I11"/>
    <mergeCell ref="J10:J11"/>
    <mergeCell ref="AJ2:AJ3"/>
    <mergeCell ref="AJ10:A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R10:R11"/>
    <mergeCell ref="T2:T3"/>
    <mergeCell ref="T10:T11"/>
    <mergeCell ref="U10:U11"/>
    <mergeCell ref="S2:S3"/>
    <mergeCell ref="S10:S11"/>
    <mergeCell ref="R2:R3"/>
    <mergeCell ref="O10:O11"/>
    <mergeCell ref="Q10:Q11"/>
    <mergeCell ref="Q2:Q3"/>
    <mergeCell ref="P2:P3"/>
    <mergeCell ref="P10:P11"/>
    <mergeCell ref="X2:X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W10:W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N2:AN3"/>
    <mergeCell ref="AN10:AN11"/>
    <mergeCell ref="X10:X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2022-05-26T20:15:16Z</dcterms:modified>
</cp:coreProperties>
</file>